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2.-Edos. Financ. 2do. Trim-2023\Edos. Financ. 2do. Trim.-2023 (PUBLICACIÓN)\"/>
    </mc:Choice>
  </mc:AlternateContent>
  <xr:revisionPtr revIDLastSave="0" documentId="13_ncr:1_{CC534EA1-E259-4727-B0EF-B706F8E917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1" sheetId="5" r:id="rId1"/>
    <sheet name="F2" sheetId="6" r:id="rId2"/>
    <sheet name="F3" sheetId="7" r:id="rId3"/>
    <sheet name="F4" sheetId="8" r:id="rId4"/>
    <sheet name="F5" sheetId="9" r:id="rId5"/>
    <sheet name="F6A" sheetId="1" r:id="rId6"/>
    <sheet name="F6B" sheetId="2" r:id="rId7"/>
    <sheet name="F6C" sheetId="3" r:id="rId8"/>
    <sheet name="F6D" sheetId="4" r:id="rId9"/>
  </sheets>
  <definedNames>
    <definedName name="_xlnm.Print_Area" localSheetId="5">F6A!$A$1:$G$160</definedName>
    <definedName name="_xlnm.Print_Area" localSheetId="7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7" l="1"/>
  <c r="K15" i="7"/>
  <c r="D81" i="9" l="1"/>
  <c r="G78" i="9" l="1"/>
  <c r="D78" i="9"/>
  <c r="F75" i="9"/>
  <c r="E75" i="9"/>
  <c r="C75" i="9"/>
  <c r="B75" i="9"/>
  <c r="G74" i="9"/>
  <c r="D74" i="9"/>
  <c r="G73" i="9"/>
  <c r="G75" i="9" s="1"/>
  <c r="D73" i="9"/>
  <c r="G68" i="9"/>
  <c r="G67" i="9" s="1"/>
  <c r="D68" i="9"/>
  <c r="D67" i="9" s="1"/>
  <c r="F67" i="9"/>
  <c r="E67" i="9"/>
  <c r="C67" i="9"/>
  <c r="B67" i="9"/>
  <c r="G63" i="9"/>
  <c r="D63" i="9"/>
  <c r="G62" i="9"/>
  <c r="D62" i="9"/>
  <c r="G61" i="9"/>
  <c r="D61" i="9"/>
  <c r="G60" i="9"/>
  <c r="D60" i="9"/>
  <c r="F59" i="9"/>
  <c r="E59" i="9"/>
  <c r="D59" i="9"/>
  <c r="C59" i="9"/>
  <c r="B59" i="9"/>
  <c r="G58" i="9"/>
  <c r="D58" i="9"/>
  <c r="G57" i="9"/>
  <c r="D57" i="9"/>
  <c r="G56" i="9"/>
  <c r="D56" i="9"/>
  <c r="G55" i="9"/>
  <c r="D55" i="9"/>
  <c r="F54" i="9"/>
  <c r="E54" i="9"/>
  <c r="C54" i="9"/>
  <c r="B54" i="9"/>
  <c r="G53" i="9"/>
  <c r="D53" i="9"/>
  <c r="G52" i="9"/>
  <c r="D52" i="9"/>
  <c r="G51" i="9"/>
  <c r="D51" i="9"/>
  <c r="G50" i="9"/>
  <c r="D50" i="9"/>
  <c r="G49" i="9"/>
  <c r="D49" i="9"/>
  <c r="G48" i="9"/>
  <c r="D48" i="9"/>
  <c r="G47" i="9"/>
  <c r="D47" i="9"/>
  <c r="G46" i="9"/>
  <c r="D46" i="9"/>
  <c r="F45" i="9"/>
  <c r="E45" i="9"/>
  <c r="E65" i="9" s="1"/>
  <c r="C45" i="9"/>
  <c r="B45" i="9"/>
  <c r="G39" i="9"/>
  <c r="D39" i="9"/>
  <c r="G38" i="9"/>
  <c r="D38" i="9"/>
  <c r="F37" i="9"/>
  <c r="E37" i="9"/>
  <c r="C37" i="9"/>
  <c r="B37" i="9"/>
  <c r="G36" i="9"/>
  <c r="D36" i="9"/>
  <c r="F35" i="9"/>
  <c r="E35" i="9"/>
  <c r="C35" i="9"/>
  <c r="B35" i="9"/>
  <c r="D35" i="9" s="1"/>
  <c r="G34" i="9"/>
  <c r="D34" i="9"/>
  <c r="G33" i="9"/>
  <c r="D33" i="9"/>
  <c r="G32" i="9"/>
  <c r="D32" i="9"/>
  <c r="G31" i="9"/>
  <c r="D31" i="9"/>
  <c r="D28" i="9" s="1"/>
  <c r="G30" i="9"/>
  <c r="D30" i="9"/>
  <c r="G29" i="9"/>
  <c r="D29" i="9"/>
  <c r="F28" i="9"/>
  <c r="E28" i="9"/>
  <c r="C28" i="9"/>
  <c r="B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D16" i="9" s="1"/>
  <c r="F16" i="9"/>
  <c r="E16" i="9"/>
  <c r="C16" i="9"/>
  <c r="B16" i="9"/>
  <c r="G15" i="9"/>
  <c r="D15" i="9"/>
  <c r="G14" i="9"/>
  <c r="D14" i="9"/>
  <c r="G13" i="9"/>
  <c r="D13" i="9"/>
  <c r="G12" i="9"/>
  <c r="D12" i="9"/>
  <c r="G11" i="9"/>
  <c r="D11" i="9"/>
  <c r="G10" i="9"/>
  <c r="D10" i="9"/>
  <c r="G9" i="9"/>
  <c r="D9" i="9"/>
  <c r="B41" i="9" l="1"/>
  <c r="D45" i="9"/>
  <c r="C41" i="9"/>
  <c r="D75" i="9"/>
  <c r="E41" i="9"/>
  <c r="E70" i="9" s="1"/>
  <c r="F41" i="9"/>
  <c r="G42" i="9" s="1"/>
  <c r="G16" i="9"/>
  <c r="G28" i="9"/>
  <c r="G35" i="9"/>
  <c r="G37" i="9"/>
  <c r="D37" i="9"/>
  <c r="D41" i="9" s="1"/>
  <c r="G45" i="9"/>
  <c r="B65" i="9"/>
  <c r="B70" i="9" s="1"/>
  <c r="C65" i="9"/>
  <c r="C70" i="9" s="1"/>
  <c r="G54" i="9"/>
  <c r="D54" i="9"/>
  <c r="D65" i="9" s="1"/>
  <c r="D70" i="9" s="1"/>
  <c r="G59" i="9"/>
  <c r="F65" i="9"/>
  <c r="G65" i="9" l="1"/>
  <c r="F70" i="9"/>
  <c r="G41" i="9"/>
  <c r="D64" i="8"/>
  <c r="D72" i="8" s="1"/>
  <c r="D74" i="8" s="1"/>
  <c r="C64" i="8"/>
  <c r="C72" i="8" s="1"/>
  <c r="C74" i="8" s="1"/>
  <c r="B64" i="8"/>
  <c r="B72" i="8" s="1"/>
  <c r="B74" i="8" s="1"/>
  <c r="D49" i="8"/>
  <c r="D57" i="8" s="1"/>
  <c r="D59" i="8" s="1"/>
  <c r="C49" i="8"/>
  <c r="C57" i="8" s="1"/>
  <c r="C59" i="8" s="1"/>
  <c r="B49" i="8"/>
  <c r="B57" i="8" s="1"/>
  <c r="B59" i="8" s="1"/>
  <c r="D40" i="8"/>
  <c r="C40" i="8"/>
  <c r="B40" i="8"/>
  <c r="D37" i="8"/>
  <c r="D44" i="8" s="1"/>
  <c r="D11" i="8" s="1"/>
  <c r="D8" i="8" s="1"/>
  <c r="C37" i="8"/>
  <c r="C44" i="8" s="1"/>
  <c r="C11" i="8" s="1"/>
  <c r="C8" i="8" s="1"/>
  <c r="B37" i="8"/>
  <c r="B44" i="8" s="1"/>
  <c r="B11" i="8" s="1"/>
  <c r="B8" i="8" s="1"/>
  <c r="D29" i="8"/>
  <c r="C29" i="8"/>
  <c r="B29" i="8"/>
  <c r="D17" i="8"/>
  <c r="C17" i="8"/>
  <c r="D13" i="8"/>
  <c r="C13" i="8"/>
  <c r="B13" i="8"/>
  <c r="B21" i="8" l="1"/>
  <c r="B23" i="8" s="1"/>
  <c r="B25" i="8" s="1"/>
  <c r="B33" i="8" s="1"/>
  <c r="C21" i="8"/>
  <c r="C23" i="8" s="1"/>
  <c r="C25" i="8" s="1"/>
  <c r="C33" i="8" s="1"/>
  <c r="D21" i="8"/>
  <c r="D23" i="8" s="1"/>
  <c r="D25" i="8" s="1"/>
  <c r="D33" i="8" s="1"/>
  <c r="G70" i="9"/>
  <c r="K14" i="7"/>
  <c r="J14" i="7"/>
  <c r="I14" i="7"/>
  <c r="H14" i="7"/>
  <c r="G14" i="7"/>
  <c r="E14" i="7"/>
  <c r="K8" i="7"/>
  <c r="K20" i="7" s="1"/>
  <c r="J8" i="7"/>
  <c r="J20" i="7" s="1"/>
  <c r="I8" i="7"/>
  <c r="I20" i="7" s="1"/>
  <c r="H8" i="7"/>
  <c r="H20" i="7" s="1"/>
  <c r="G8" i="7"/>
  <c r="G20" i="7" s="1"/>
  <c r="E8" i="7"/>
  <c r="E20" i="7" s="1"/>
  <c r="F41" i="6" l="1"/>
  <c r="E41" i="6"/>
  <c r="D41" i="6"/>
  <c r="C41" i="6"/>
  <c r="B41" i="6"/>
  <c r="F30" i="6"/>
  <c r="F29" i="6"/>
  <c r="F28" i="6"/>
  <c r="F27" i="6" s="1"/>
  <c r="H27" i="6"/>
  <c r="G27" i="6"/>
  <c r="E27" i="6"/>
  <c r="D27" i="6"/>
  <c r="C27" i="6"/>
  <c r="B27" i="6"/>
  <c r="F25" i="6"/>
  <c r="F24" i="6"/>
  <c r="F23" i="6"/>
  <c r="H22" i="6"/>
  <c r="G22" i="6"/>
  <c r="E22" i="6"/>
  <c r="D22" i="6"/>
  <c r="C22" i="6"/>
  <c r="B22" i="6"/>
  <c r="F16" i="6"/>
  <c r="F15" i="6"/>
  <c r="F14" i="6"/>
  <c r="H13" i="6"/>
  <c r="G13" i="6"/>
  <c r="E13" i="6"/>
  <c r="E8" i="6" s="1"/>
  <c r="E20" i="6" s="1"/>
  <c r="D13" i="6"/>
  <c r="C13" i="6"/>
  <c r="B13" i="6"/>
  <c r="F13" i="6" s="1"/>
  <c r="F12" i="6"/>
  <c r="F11" i="6"/>
  <c r="F10" i="6"/>
  <c r="H9" i="6"/>
  <c r="G9" i="6"/>
  <c r="E9" i="6"/>
  <c r="D9" i="6"/>
  <c r="C9" i="6"/>
  <c r="B9" i="6"/>
  <c r="F9" i="6" s="1"/>
  <c r="C8" i="6" l="1"/>
  <c r="C20" i="6" s="1"/>
  <c r="G8" i="6"/>
  <c r="G20" i="6" s="1"/>
  <c r="F22" i="6"/>
  <c r="D8" i="6"/>
  <c r="D20" i="6" s="1"/>
  <c r="H8" i="6"/>
  <c r="H20" i="6" s="1"/>
  <c r="F8" i="6"/>
  <c r="F20" i="6" s="1"/>
  <c r="B8" i="6"/>
  <c r="B20" i="6" s="1"/>
  <c r="F75" i="5" l="1"/>
  <c r="E75" i="5"/>
  <c r="F68" i="5"/>
  <c r="E68" i="5"/>
  <c r="F63" i="5"/>
  <c r="E63" i="5"/>
  <c r="C60" i="5"/>
  <c r="B60" i="5"/>
  <c r="F57" i="5"/>
  <c r="E57" i="5"/>
  <c r="F42" i="5"/>
  <c r="E42" i="5"/>
  <c r="C41" i="5"/>
  <c r="B41" i="5"/>
  <c r="F38" i="5"/>
  <c r="E38" i="5"/>
  <c r="C38" i="5"/>
  <c r="B38" i="5"/>
  <c r="F31" i="5"/>
  <c r="E31" i="5"/>
  <c r="C31" i="5"/>
  <c r="B31" i="5"/>
  <c r="F27" i="5"/>
  <c r="E27" i="5"/>
  <c r="C25" i="5"/>
  <c r="B25" i="5"/>
  <c r="F23" i="5"/>
  <c r="E23" i="5"/>
  <c r="F19" i="5"/>
  <c r="E19" i="5"/>
  <c r="C17" i="5"/>
  <c r="B17" i="5"/>
  <c r="F9" i="5"/>
  <c r="E9" i="5"/>
  <c r="C9" i="5"/>
  <c r="B9" i="5"/>
  <c r="B47" i="5" l="1"/>
  <c r="B62" i="5" s="1"/>
  <c r="E47" i="5"/>
  <c r="E59" i="5" s="1"/>
  <c r="F47" i="5"/>
  <c r="F59" i="5" s="1"/>
  <c r="E79" i="5"/>
  <c r="F79" i="5"/>
  <c r="C47" i="5"/>
  <c r="C62" i="5" s="1"/>
  <c r="D53" i="2"/>
  <c r="G53" i="2" s="1"/>
  <c r="D52" i="2"/>
  <c r="G52" i="2" s="1"/>
  <c r="D51" i="2"/>
  <c r="G51" i="2" s="1"/>
  <c r="D40" i="2"/>
  <c r="G40" i="2" s="1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F81" i="5" l="1"/>
  <c r="E81" i="5"/>
  <c r="D27" i="4"/>
  <c r="G27" i="4" s="1"/>
  <c r="F42" i="2" l="1"/>
  <c r="E42" i="2"/>
  <c r="C42" i="2"/>
  <c r="B42" i="2"/>
  <c r="F9" i="2"/>
  <c r="E9" i="2"/>
  <c r="C9" i="2"/>
  <c r="B9" i="2"/>
  <c r="D54" i="2" l="1"/>
  <c r="G54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D44" i="2"/>
  <c r="G44" i="2" s="1"/>
  <c r="D43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43" i="2" l="1"/>
  <c r="G42" i="2" s="1"/>
  <c r="D42" i="2"/>
  <c r="D9" i="2"/>
  <c r="G10" i="2"/>
  <c r="G9" i="2" s="1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55" i="2"/>
  <c r="C55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9" i="4" l="1"/>
  <c r="F43" i="3"/>
  <c r="C9" i="3"/>
  <c r="B9" i="1"/>
  <c r="F55" i="2"/>
  <c r="F33" i="4"/>
  <c r="E9" i="4"/>
  <c r="E33" i="4" s="1"/>
  <c r="E43" i="3"/>
  <c r="F9" i="3"/>
  <c r="B55" i="2"/>
  <c r="D55" i="2" s="1"/>
  <c r="G55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F84" i="1"/>
  <c r="B84" i="1"/>
  <c r="C84" i="1"/>
  <c r="G84" i="1"/>
  <c r="D84" i="1"/>
  <c r="F9" i="1"/>
  <c r="C9" i="1"/>
  <c r="G9" i="1"/>
  <c r="E9" i="1"/>
  <c r="D9" i="1"/>
  <c r="B77" i="3" l="1"/>
  <c r="F77" i="3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<sst xmlns="http://schemas.openxmlformats.org/spreadsheetml/2006/main" count="878" uniqueCount="664">
  <si>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</si>
  <si>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</si>
  <si>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</si>
  <si>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</si>
  <si>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</si>
  <si>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</si>
  <si>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</si>
  <si>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</si>
  <si>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</si>
  <si>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</si>
  <si>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</si>
  <si>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</si>
  <si>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</si>
  <si>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</si>
  <si>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</si>
  <si>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</si>
  <si>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</si>
  <si>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</si>
  <si>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</si>
  <si>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</si>
  <si>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</si>
  <si>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</si>
  <si>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</si>
  <si>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</si>
  <si>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</si>
  <si>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</si>
  <si>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</si>
  <si>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</si>
  <si>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</si>
  <si>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</si>
  <si>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</si>
  <si>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</si>
  <si>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</si>
  <si>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</si>
  <si>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</si>
  <si>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</si>
  <si>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</si>
  <si>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</si>
  <si>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</si>
  <si>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</si>
  <si>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</si>
  <si>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</si>
  <si>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</si>
  <si>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</si>
  <si>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</si>
  <si>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</si>
  <si>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</si>
  <si>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</si>
  <si>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</si>
  <si>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</si>
  <si>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</si>
  <si>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</si>
  <si>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</si>
  <si>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</si>
  <si>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</si>
  <si>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</si>
  <si>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</si>
  <si>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</si>
  <si>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</si>
  <si>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</si>
  <si>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</si>
  <si>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</si>
  <si>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</si>
  <si>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</si>
  <si>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</si>
  <si>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</si>
  <si>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</si>
  <si>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</si>
  <si>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</si>
  <si>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</si>
  <si>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</si>
  <si>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</si>
  <si>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</si>
  <si>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</si>
  <si>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</si>
  <si>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</si>
  <si>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</si>
  <si>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</si>
  <si>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</si>
  <si>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</si>
  <si>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</si>
  <si>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</si>
  <si>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</si>
  <si>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</si>
  <si>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</si>
  <si>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</si>
  <si>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</si>
  <si>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</si>
  <si>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</si>
  <si>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</si>
  <si>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</si>
  <si>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</si>
  <si>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</si>
  <si>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</si>
  <si>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</si>
  <si>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</si>
  <si>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</si>
  <si>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</si>
  <si>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</si>
  <si>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</si>
  <si>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</si>
  <si>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</si>
  <si>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</si>
  <si>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</si>
  <si>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</si>
  <si>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</si>
  <si>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</si>
  <si>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</si>
  <si>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</si>
  <si>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</si>
  <si>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</si>
  <si>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</si>
  <si>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</si>
  <si>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</si>
  <si>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</si>
  <si>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</si>
  <si>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</si>
  <si>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</si>
  <si>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</si>
  <si>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</si>
  <si>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</si>
  <si>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</si>
  <si>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</si>
  <si>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</si>
  <si>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</si>
  <si>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</si>
  <si>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</si>
  <si>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</si>
  <si>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</si>
  <si>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</si>
  <si>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</si>
  <si>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</si>
  <si>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</si>
  <si>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</si>
  <si>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</si>
  <si>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</si>
  <si>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</si>
  <si>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</si>
  <si>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</si>
  <si>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</si>
  <si>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</si>
  <si>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</si>
  <si>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</si>
  <si>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</si>
  <si>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</si>
  <si>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</si>
  <si>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</si>
  <si>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</si>
  <si>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</si>
  <si>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</si>
  <si>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</si>
  <si>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</si>
  <si>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</si>
  <si>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</si>
  <si>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</si>
  <si>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</si>
  <si>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</si>
  <si>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</si>
  <si>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</si>
  <si>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</si>
  <si>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</si>
  <si>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</si>
  <si>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</si>
  <si>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</si>
  <si>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</si>
  <si>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</si>
  <si>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</si>
  <si>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</si>
  <si>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</si>
  <si>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</si>
  <si>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</si>
  <si>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</si>
  <si>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</si>
  <si>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</si>
  <si>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</si>
  <si>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</si>
  <si>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</si>
  <si>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</si>
  <si>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</si>
  <si>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</si>
  <si>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</si>
  <si>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</si>
  <si>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</si>
  <si>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</si>
  <si>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</si>
  <si>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</si>
  <si>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</si>
  <si>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</si>
  <si>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</si>
  <si>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</si>
  <si>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</si>
  <si>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</si>
  <si>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</si>
  <si>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</si>
  <si>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</si>
  <si>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</si>
  <si>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</si>
  <si>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</si>
  <si>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</si>
  <si>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</si>
  <si>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</si>
  <si>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</si>
  <si>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</si>
  <si>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</si>
  <si>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</si>
  <si>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</si>
  <si>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</si>
  <si>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</si>
  <si>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</si>
  <si>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</si>
  <si>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</si>
  <si>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</si>
  <si>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</si>
  <si>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</si>
  <si>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</si>
  <si>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</si>
  <si>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</si>
  <si>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</si>
  <si>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</si>
  <si>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</si>
  <si>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</si>
  <si>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</si>
  <si>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</si>
  <si>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</si>
  <si>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</si>
  <si>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</si>
  <si>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</si>
  <si>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</si>
  <si>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</si>
  <si>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</si>
  <si>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</si>
  <si>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</si>
  <si>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</si>
  <si>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</si>
  <si>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</si>
  <si>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</si>
  <si>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</si>
  <si>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</si>
  <si>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</si>
  <si>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</si>
  <si>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</si>
  <si>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</si>
  <si>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</si>
  <si>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</si>
  <si>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</si>
  <si>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</si>
  <si>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</si>
  <si>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</si>
  <si>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</si>
  <si>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</si>
  <si>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</si>
  <si>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</si>
  <si>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</si>
  <si>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</si>
  <si>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</si>
  <si>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</si>
  <si>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</si>
  <si>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</si>
  <si>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</si>
  <si>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</si>
  <si>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</si>
  <si>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</si>
  <si>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</si>
  <si>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</si>
  <si>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</si>
  <si>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</si>
  <si>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</si>
  <si>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</si>
  <si>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</si>
  <si>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</si>
  <si>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</si>
  <si>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</si>
  <si>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</si>
  <si>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</si>
  <si>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</si>
  <si>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</si>
  <si>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</si>
  <si>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</si>
  <si>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</si>
  <si>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</si>
  <si>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</si>
  <si>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</si>
  <si>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</si>
  <si>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</si>
  <si>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</si>
  <si>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</si>
  <si>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</si>
  <si>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</si>
  <si>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</si>
  <si>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</si>
  <si>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</si>
  <si>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</si>
  <si>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</si>
  <si>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</si>
  <si>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</si>
  <si>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</si>
  <si>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</si>
  <si>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</si>
  <si>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</si>
  <si>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</si>
  <si>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</si>
  <si>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</si>
  <si>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</si>
  <si>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</si>
  <si>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</si>
  <si>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</si>
  <si>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</si>
  <si>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</si>
  <si>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</si>
  <si>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</si>
  <si>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</si>
  <si>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</si>
  <si>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</si>
  <si>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</si>
  <si>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</si>
  <si>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</si>
  <si>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</si>
  <si>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</si>
  <si>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</si>
  <si>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</si>
  <si>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</si>
  <si>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</si>
  <si>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</si>
  <si>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</si>
  <si>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</si>
  <si>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</si>
  <si>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</si>
  <si>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</si>
  <si>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</si>
  <si>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</si>
  <si>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</si>
  <si>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Municipio de Salamanca, Guanajuato.</t>
  </si>
  <si>
    <t>del 01 de Enero al 30 de Junio de 2023</t>
  </si>
  <si>
    <t>31111M260010000 H. AYUNTAMIENTO</t>
  </si>
  <si>
    <t>31111M260020000 PRESIDENCIA MUNICIPAL</t>
  </si>
  <si>
    <t>31111M260030100 SECRETARIA DEL H. AYUNTAMIENTO</t>
  </si>
  <si>
    <t>31111M260030200 DIRECCION DE FISCALIZACION Y CONTROL</t>
  </si>
  <si>
    <t>31111M260030300 DIRECCION DE PROTECCION CIVIL</t>
  </si>
  <si>
    <t>31111M260040000 JUZGADO MUNICIPAL</t>
  </si>
  <si>
    <t>31111M260050000 TESORERIA MUNICIPAL</t>
  </si>
  <si>
    <t>31111M260060000 CONTRALORIA MUNICIPAL</t>
  </si>
  <si>
    <t>31111M260080000 DIR GENERAL DE DESARROLLO ECONOMICO</t>
  </si>
  <si>
    <t>31111M260090100 DIR GRAL BIENESTAR Y DES SOCIAL</t>
  </si>
  <si>
    <t>31111M260090200 DIR DE LA COMISION MUNICIPAL DEL DEPORTE</t>
  </si>
  <si>
    <t>31111M260100100 DIR GRAL SERVICIOS PUBLICOS MUNICIPALES</t>
  </si>
  <si>
    <t>31111M260100200 DIRECCION DE RASTRO MUNICIPAL</t>
  </si>
  <si>
    <t>31111M260100300 DIRECCION DE SERVICIO LIMPIA</t>
  </si>
  <si>
    <t>31111M260100400 DIRECCION DE ALUMBRADO PUBLICO</t>
  </si>
  <si>
    <t>31111M260100500 JEFATURA DE PANTEONES</t>
  </si>
  <si>
    <t>31111M260110000 DIRECCION GENERAL DE OBRA PUBLICA</t>
  </si>
  <si>
    <t>31111M260120100 OFICIALIA MAYOR</t>
  </si>
  <si>
    <t>31111M260120201 DIRECCION DE RECURSOS MATERIALES</t>
  </si>
  <si>
    <t>31111M260120202 JEFATURA DE CONTROL VEHICULAR</t>
  </si>
  <si>
    <t>31111M260120203 JEFATURA DE TALLER MUNICIPAL</t>
  </si>
  <si>
    <t>31111M260120204 JEFATURA DE MANTENIMIENTO GENERAL</t>
  </si>
  <si>
    <t>31111M260120300 DIR TECNOLOGIA DE LA INFORMACION</t>
  </si>
  <si>
    <t>31111M260120400 DIR RECURSOS HUMANOS</t>
  </si>
  <si>
    <t>31111M260130000 DIRECCION GENERAL DE COMUNICACION SOCIAL</t>
  </si>
  <si>
    <t>31111M260140000 DIRECCION GENERAL DE MOVILIDAD</t>
  </si>
  <si>
    <t>31111M260150000 DIR GRAL DE ORDENAMIENTO TERRITORIAL</t>
  </si>
  <si>
    <t>31111M260900100 DESARROLLO INTEGRAL DE LA FAMILIA</t>
  </si>
  <si>
    <t>31111M260900200 INT SALMAN PRA PERSONAS CON DISCAPACIDAD</t>
  </si>
  <si>
    <t>31111M260900300 INSTITUTO MUNICIPAL DE PLANEACION</t>
  </si>
  <si>
    <t>31111M260900400 INSTITUTO DE LA MUJER</t>
  </si>
  <si>
    <t>31111M260070000 DIRECCION GENERAL DE SEGURIDAD</t>
  </si>
  <si>
    <t>Formato 1 Estado de Situación Financiera Detallado - LDF</t>
  </si>
  <si>
    <t>Estado de Situación Financiera Detallado - LDF</t>
  </si>
  <si>
    <t>al 31 de Diciembre de 2022 y al 30 de Junio de 2023</t>
  </si>
  <si>
    <t xml:space="preserve">   Concepto (c)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</si>
  <si>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</si>
  <si>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</si>
  <si>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</si>
  <si>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</si>
  <si>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</si>
  <si>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</si>
  <si>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</si>
  <si>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</si>
  <si>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</si>
  <si>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</si>
  <si>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</si>
  <si>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</si>
  <si>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</si>
  <si>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</si>
  <si>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</si>
  <si>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</si>
  <si>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</si>
  <si>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</si>
  <si>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</si>
  <si>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</si>
  <si>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</si>
  <si>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</si>
  <si>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</si>
  <si>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</si>
  <si>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</si>
  <si>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</si>
  <si>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</si>
  <si>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</si>
  <si>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</si>
  <si>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</si>
  <si>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</si>
  <si>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</si>
  <si>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</si>
  <si>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</si>
  <si>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</si>
  <si>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</si>
  <si>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</si>
  <si>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</si>
  <si>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</si>
  <si>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</si>
  <si>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</si>
  <si>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</si>
  <si>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</si>
  <si>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</si>
  <si>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</si>
  <si>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</si>
  <si>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</si>
  <si>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</si>
  <si>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</si>
  <si>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</si>
  <si>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</si>
  <si>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</si>
  <si>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</si>
  <si>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</si>
  <si>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</si>
  <si>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</si>
  <si>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</si>
  <si>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</si>
  <si>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</si>
  <si>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</si>
  <si>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</si>
  <si>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</si>
  <si>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</si>
  <si>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</si>
  <si>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</si>
  <si>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</si>
  <si>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</si>
  <si>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</si>
  <si>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</si>
  <si>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</si>
  <si>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</si>
  <si>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</si>
  <si>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</si>
  <si>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</si>
  <si>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</si>
  <si>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</si>
  <si>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</si>
  <si>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</si>
  <si>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</si>
  <si>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</si>
  <si>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</si>
  <si>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</si>
  <si>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</si>
  <si>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</si>
  <si>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</si>
  <si>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</si>
  <si>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</si>
  <si>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</si>
  <si>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</si>
  <si>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</si>
  <si>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</si>
  <si>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</si>
  <si>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</si>
  <si>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</si>
  <si>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</si>
  <si>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</si>
  <si>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</si>
  <si>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</si>
  <si>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</si>
  <si>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</si>
  <si>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</si>
  <si>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</si>
  <si>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</si>
  <si>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</si>
  <si>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</si>
  <si>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</si>
  <si>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</si>
  <si>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</si>
  <si>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</si>
  <si>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</si>
  <si>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</si>
  <si>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</si>
  <si>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</si>
  <si>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</si>
  <si>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</si>
  <si>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</si>
  <si>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</si>
  <si>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</si>
  <si>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</si>
  <si>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</si>
  <si>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30 de Junio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</si>
  <si>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</si>
  <si>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</si>
  <si>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</si>
  <si>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</si>
  <si>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</si>
  <si>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</si>
  <si>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</si>
  <si>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</si>
  <si>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</si>
  <si>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</si>
  <si>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</si>
  <si>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</si>
  <si>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</si>
  <si>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</si>
  <si>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</si>
  <si>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</si>
  <si>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</si>
  <si>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</si>
  <si>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</si>
  <si>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</si>
  <si>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</si>
  <si>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</si>
  <si>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</si>
  <si>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</si>
  <si>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</si>
  <si>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</si>
  <si>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</si>
  <si>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</si>
  <si>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</si>
  <si>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</si>
  <si>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</si>
  <si>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</si>
  <si>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</si>
  <si>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</si>
  <si>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</si>
  <si>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</si>
  <si>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</si>
  <si>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</si>
  <si>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</si>
  <si>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</si>
  <si>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</si>
  <si>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</si>
  <si>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</si>
  <si>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</si>
  <si>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</si>
  <si>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</si>
  <si>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</si>
  <si>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</si>
  <si>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</si>
  <si>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</si>
  <si>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</si>
  <si>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</si>
  <si>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</si>
  <si>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</si>
  <si>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</si>
  <si>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</si>
  <si>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</si>
  <si>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</si>
  <si>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</si>
  <si>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</si>
  <si>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</si>
  <si>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</si>
  <si>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</si>
  <si>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</si>
  <si>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</si>
  <si>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</si>
  <si>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</si>
  <si>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</si>
  <si>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</si>
  <si>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</si>
  <si>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</si>
  <si>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</si>
  <si>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</si>
  <si>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</si>
  <si>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</si>
  <si>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</si>
  <si>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</si>
  <si>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</si>
  <si>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</si>
  <si>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</si>
  <si>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</si>
  <si>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</si>
  <si>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</si>
  <si>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</si>
  <si>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</si>
  <si>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</si>
  <si>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</si>
  <si>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</si>
  <si>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</si>
  <si>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</si>
  <si>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</si>
  <si>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</si>
  <si>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</si>
  <si>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</si>
  <si>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</si>
  <si>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</si>
  <si>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</si>
  <si>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</si>
  <si>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</si>
  <si>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</si>
  <si>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</si>
  <si>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</si>
  <si>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</si>
  <si>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</si>
  <si>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</si>
  <si>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</si>
  <si>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</si>
  <si>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</si>
  <si>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</si>
  <si>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</si>
  <si>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</si>
  <si>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</si>
  <si>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</si>
  <si>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</si>
  <si>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</si>
  <si>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</si>
  <si>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</si>
  <si>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</si>
  <si>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</si>
  <si>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</si>
  <si>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</si>
  <si>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</si>
  <si>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</si>
  <si>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</si>
  <si>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</si>
  <si>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</si>
  <si>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</si>
  <si>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</si>
  <si>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</si>
  <si>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</si>
  <si>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</si>
  <si>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</si>
  <si>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</si>
  <si>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</si>
  <si>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</si>
  <si>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</si>
  <si>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</si>
  <si>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</si>
  <si>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</si>
  <si>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</si>
  <si>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</si>
  <si>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</si>
  <si>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</si>
  <si>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</si>
  <si>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</si>
  <si>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</si>
  <si>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</si>
  <si>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</si>
  <si>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</si>
  <si>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</si>
  <si>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</si>
  <si>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</si>
  <si>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</si>
  <si>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</si>
  <si>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</si>
  <si>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</si>
  <si>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</si>
  <si>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</si>
  <si>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</si>
  <si>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</si>
  <si>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</si>
  <si>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</si>
  <si>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</si>
  <si>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</si>
  <si>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</si>
  <si>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</si>
  <si>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</si>
  <si>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</si>
  <si>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</si>
  <si>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</si>
  <si>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</si>
  <si>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Bajo protesta de decir verdad declaramos que los Estados Financieros y sus notas, son razonablemente correctos y son responsabilidad del emisor.</t>
  </si>
  <si>
    <t>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</si>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</sst>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7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83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0" borderId="13" xfId="0" applyFont="1" applyBorder="1" applyAlignment="1">
      <alignment horizontal="left" vertical="center" indent="3"/>
    </xf>
    <xf numFmtId="0" fontId="2" fillId="0" borderId="13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9"/>
    </xf>
    <xf numFmtId="0" fontId="1" fillId="0" borderId="13" xfId="0" applyFont="1" applyBorder="1" applyAlignment="1">
      <alignment horizontal="left" indent="3"/>
    </xf>
    <xf numFmtId="0" fontId="1" fillId="2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3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9" fontId="0" fillId="0" borderId="8" xfId="0" applyNumberForma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4" fontId="9" fillId="0" borderId="13" xfId="3" applyNumberFormat="1" applyFont="1" applyFill="1" applyBorder="1" applyAlignment="1" applyProtection="1">
      <alignment horizontal="right" vertical="center"/>
      <protection locked="0"/>
    </xf>
    <xf numFmtId="49" fontId="0" fillId="0" borderId="8" xfId="0" applyNumberFormat="1" applyBorder="1" applyAlignment="1">
      <alignment horizontal="left" vertical="center" indent="5"/>
    </xf>
    <xf numFmtId="4" fontId="0" fillId="0" borderId="13" xfId="3" applyNumberFormat="1" applyFont="1" applyFill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1" fillId="0" borderId="13" xfId="3" applyNumberFormat="1" applyFont="1" applyFill="1" applyBorder="1" applyAlignment="1" applyProtection="1">
      <alignment horizontal="right" vertical="center"/>
      <protection locked="0"/>
    </xf>
    <xf numFmtId="49" fontId="1" fillId="0" borderId="8" xfId="0" applyNumberFormat="1" applyFont="1" applyBorder="1" applyAlignment="1">
      <alignment horizontal="left" vertical="center" indent="2"/>
    </xf>
    <xf numFmtId="49" fontId="0" fillId="0" borderId="8" xfId="0" applyNumberFormat="1" applyBorder="1" applyAlignment="1">
      <alignment horizontal="left" indent="3"/>
    </xf>
    <xf numFmtId="49" fontId="1" fillId="0" borderId="8" xfId="0" applyNumberFormat="1" applyFont="1" applyBorder="1" applyAlignment="1">
      <alignment horizontal="left" indent="2"/>
    </xf>
    <xf numFmtId="2" fontId="0" fillId="0" borderId="13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left" vertical="center" indent="2"/>
    </xf>
    <xf numFmtId="0" fontId="0" fillId="0" borderId="13" xfId="0" applyBorder="1"/>
    <xf numFmtId="0" fontId="0" fillId="0" borderId="14" xfId="0" applyBorder="1"/>
    <xf numFmtId="3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left" vertical="center" indent="3"/>
    </xf>
    <xf numFmtId="164" fontId="1" fillId="0" borderId="13" xfId="3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left" vertical="center" indent="5"/>
    </xf>
    <xf numFmtId="164" fontId="0" fillId="0" borderId="13" xfId="3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left" vertical="center" indent="7"/>
    </xf>
    <xf numFmtId="164" fontId="9" fillId="0" borderId="13" xfId="3" applyNumberFormat="1" applyFont="1" applyFill="1" applyBorder="1" applyAlignment="1" applyProtection="1">
      <alignment horizontal="right" vertical="center"/>
      <protection locked="0"/>
    </xf>
    <xf numFmtId="164" fontId="0" fillId="0" borderId="13" xfId="3" applyNumberFormat="1" applyFont="1" applyFill="1" applyBorder="1" applyAlignment="1">
      <alignment horizontal="right"/>
    </xf>
    <xf numFmtId="164" fontId="0" fillId="2" borderId="15" xfId="3" applyNumberFormat="1" applyFont="1" applyFill="1" applyBorder="1" applyAlignment="1">
      <alignment horizontal="right"/>
    </xf>
    <xf numFmtId="164" fontId="0" fillId="0" borderId="13" xfId="3" applyNumberFormat="1" applyFont="1" applyBorder="1" applyAlignment="1">
      <alignment horizontal="right"/>
    </xf>
    <xf numFmtId="164" fontId="0" fillId="0" borderId="13" xfId="3" applyNumberFormat="1" applyFont="1" applyFill="1" applyBorder="1" applyAlignment="1">
      <alignment horizontal="right"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14" xfId="0" applyFont="1" applyBorder="1" applyAlignment="1">
      <alignment vertical="center"/>
    </xf>
    <xf numFmtId="164" fontId="0" fillId="0" borderId="14" xfId="3" applyNumberFormat="1" applyFont="1" applyFill="1" applyBorder="1" applyAlignment="1">
      <alignment horizontal="right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4" xfId="0" applyFont="1" applyBorder="1"/>
    <xf numFmtId="43" fontId="0" fillId="0" borderId="14" xfId="3" applyFont="1" applyFill="1" applyBorder="1"/>
    <xf numFmtId="0" fontId="0" fillId="0" borderId="13" xfId="0" applyBorder="1" applyAlignment="1">
      <alignment horizontal="left" indent="3"/>
    </xf>
    <xf numFmtId="0" fontId="3" fillId="0" borderId="0" xfId="0" applyFont="1" applyAlignment="1">
      <alignment vertical="center"/>
    </xf>
    <xf numFmtId="165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2" fillId="0" borderId="13" xfId="0" applyFont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4" fontId="1" fillId="0" borderId="13" xfId="3" applyNumberFormat="1" applyFont="1" applyFill="1" applyBorder="1" applyProtection="1">
      <protection locked="0"/>
    </xf>
    <xf numFmtId="4" fontId="9" fillId="0" borderId="13" xfId="3" applyNumberFormat="1" applyFont="1" applyFill="1" applyBorder="1" applyProtection="1">
      <protection locked="0"/>
    </xf>
    <xf numFmtId="4" fontId="0" fillId="0" borderId="13" xfId="3" applyNumberFormat="1" applyFont="1" applyFill="1" applyBorder="1" applyProtection="1">
      <protection locked="0"/>
    </xf>
    <xf numFmtId="4" fontId="0" fillId="0" borderId="13" xfId="3" applyNumberFormat="1" applyFont="1" applyFill="1" applyBorder="1"/>
    <xf numFmtId="0" fontId="1" fillId="0" borderId="0" xfId="0" applyFont="1"/>
    <xf numFmtId="4" fontId="14" fillId="2" borderId="15" xfId="3" applyNumberFormat="1" applyFont="1" applyFill="1" applyBorder="1" applyAlignment="1"/>
    <xf numFmtId="4" fontId="15" fillId="2" borderId="15" xfId="3" applyNumberFormat="1" applyFont="1" applyFill="1" applyBorder="1" applyAlignment="1"/>
    <xf numFmtId="4" fontId="1" fillId="0" borderId="13" xfId="3" applyNumberFormat="1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4" fontId="0" fillId="0" borderId="14" xfId="0" applyNumberFormat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3" xfId="3" applyNumberFormat="1" applyFont="1" applyFill="1" applyBorder="1" applyAlignment="1" applyProtection="1">
      <alignment vertical="center"/>
      <protection locked="0"/>
    </xf>
    <xf numFmtId="4" fontId="9" fillId="0" borderId="13" xfId="3" applyNumberFormat="1" applyFont="1" applyFill="1" applyBorder="1" applyAlignment="1" applyProtection="1">
      <alignment vertical="center"/>
      <protection locked="0"/>
    </xf>
    <xf numFmtId="4" fontId="0" fillId="0" borderId="13" xfId="3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0" fillId="0" borderId="14" xfId="3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4" fontId="9" fillId="0" borderId="12" xfId="3" applyNumberFormat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15" fillId="2" borderId="15" xfId="3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3" applyNumberFormat="1" applyFont="1" applyFill="1" applyBorder="1" applyAlignment="1">
      <alignment vertical="center"/>
    </xf>
    <xf numFmtId="4" fontId="0" fillId="0" borderId="0" xfId="0" applyNumberFormat="1"/>
    <xf numFmtId="4" fontId="0" fillId="0" borderId="12" xfId="0" applyNumberFormat="1" applyBorder="1" applyProtection="1">
      <protection locked="0"/>
    </xf>
    <xf numFmtId="4" fontId="15" fillId="2" borderId="15" xfId="3" applyNumberFormat="1" applyFont="1" applyFill="1" applyBorder="1"/>
    <xf numFmtId="4" fontId="0" fillId="0" borderId="14" xfId="3" applyNumberFormat="1" applyFont="1" applyFill="1" applyBorder="1"/>
    <xf numFmtId="0" fontId="16" fillId="0" borderId="0" xfId="0" applyFont="1" applyAlignment="1">
      <alignment vertical="center"/>
    </xf>
    <xf numFmtId="164" fontId="0" fillId="0" borderId="13" xfId="3" applyNumberFormat="1" applyFont="1" applyFill="1" applyBorder="1"/>
    <xf numFmtId="4" fontId="0" fillId="0" borderId="13" xfId="3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0" fillId="0" borderId="13" xfId="0" applyBorder="1" applyAlignment="1">
      <alignment horizontal="left" indent="6"/>
    </xf>
    <xf numFmtId="4" fontId="0" fillId="2" borderId="15" xfId="3" applyNumberFormat="1" applyFont="1" applyFill="1" applyBorder="1" applyAlignment="1">
      <alignment vertical="center"/>
    </xf>
    <xf numFmtId="0" fontId="0" fillId="0" borderId="13" xfId="0" applyBorder="1" applyAlignment="1">
      <alignment horizontal="left" vertical="center" wrapText="1" indent="3"/>
    </xf>
    <xf numFmtId="4" fontId="0" fillId="0" borderId="0" xfId="3" applyNumberFormat="1" applyFont="1"/>
    <xf numFmtId="4" fontId="9" fillId="0" borderId="0" xfId="3" applyNumberFormat="1" applyFont="1"/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0" fillId="0" borderId="0" xfId="3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8" fillId="3" borderId="0" xfId="0" applyFont="1" applyFill="1" applyAlignment="1">
      <alignment vertical="top"/>
    </xf>
    <xf numFmtId="43" fontId="0" fillId="0" borderId="0" xfId="3" applyFont="1"/>
    <xf numFmtId="43" fontId="0" fillId="0" borderId="13" xfId="6" applyFont="1" applyFill="1" applyBorder="1" applyAlignment="1" applyProtection="1">
      <alignment vertical="center"/>
      <protection locked="0"/>
    </xf>
    <xf numFmtId="43" fontId="0" fillId="0" borderId="0" xfId="0" applyNumberFormat="1"/>
    <xf numFmtId="0" fontId="0" fillId="0" borderId="13" xfId="0" applyBorder="1" applyAlignment="1">
      <alignment horizontal="left" vertical="center" wrapText="1" indent="12"/>
    </xf>
    <xf numFmtId="0" fontId="1" fillId="0" borderId="13" xfId="0" applyFont="1" applyBorder="1" applyAlignment="1">
      <alignment horizontal="left" vertical="center" wrapText="1" indent="2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7">
    <cellStyle name="Millares" xfId="3" builtinId="3"/>
    <cellStyle name="Millares 10" xfId="6" xr:uid="{57809068-DCB3-4EE7-8CF5-8B8F460867A9}"/>
    <cellStyle name="Millares 2" xfId="4" xr:uid="{00000000-0005-0000-0000-000001000000}"/>
    <cellStyle name="Millares 3" xfId="5" xr:uid="{00000000-0005-0000-0000-000002000000}"/>
    <cellStyle name="Normal" xfId="0" builtinId="0"/>
    <cellStyle name="Normal 2" xfId="2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283"/>
  <sheetViews>
    <sheetView tabSelected="1" workbookViewId="0">
      <selection activeCell="A6" sqref="A6"/>
    </sheetView>
  </sheetViews>
  <sheetFormatPr baseColWidth="10" defaultColWidth="14.6640625" defaultRowHeight="14.4" zeroHeight="1"/>
  <cols>
    <col min="1" max="1" width="58.33203125" style="79" customWidth="1"/>
    <col min="2" max="2" width="15.6640625" customWidth="1"/>
    <col min="3" max="3" width="15.21875" bestFit="1" customWidth="1"/>
    <col min="4" max="4" width="58" style="79" customWidth="1"/>
    <col min="5" max="5" width="16" customWidth="1"/>
    <col min="6" max="6" width="16.109375" customWidth="1"/>
    <col min="7" max="7" width="16.33203125" bestFit="1" customWidth="1"/>
  </cols>
  <sheetData>
    <row r="1" spans="1:6" s="53" customFormat="1" ht="37.5" customHeight="1">
      <c r="A1" s="157" t="s">
        <v>365</v>
      </c>
      <c r="B1" s="157"/>
      <c r="C1" s="157"/>
      <c r="D1" s="157"/>
      <c r="E1" s="157"/>
      <c r="F1" s="157"/>
    </row>
    <row r="2" spans="1:6">
      <c r="A2" s="158" t="s">
        <v>331</v>
      </c>
      <c r="B2" s="159"/>
      <c r="C2" s="159"/>
      <c r="D2" s="159"/>
      <c r="E2" s="159"/>
      <c r="F2" s="160"/>
    </row>
    <row r="3" spans="1:6">
      <c r="A3" s="161" t="s">
        <v>366</v>
      </c>
      <c r="B3" s="162"/>
      <c r="C3" s="162"/>
      <c r="D3" s="162"/>
      <c r="E3" s="162"/>
      <c r="F3" s="163"/>
    </row>
    <row r="4" spans="1:6">
      <c r="A4" s="161" t="s">
        <v>367</v>
      </c>
      <c r="B4" s="162"/>
      <c r="C4" s="162"/>
      <c r="D4" s="162"/>
      <c r="E4" s="162"/>
      <c r="F4" s="163"/>
    </row>
    <row r="5" spans="1:6">
      <c r="A5" s="164" t="s">
        <v>3</v>
      </c>
      <c r="B5" s="165"/>
      <c r="C5" s="165"/>
      <c r="D5" s="165"/>
      <c r="E5" s="165"/>
      <c r="F5" s="166"/>
    </row>
    <row r="6" spans="1:6" ht="28.8">
      <c r="A6" s="54" t="s">
        <v>368</v>
      </c>
      <c r="B6" s="55">
        <v>2023</v>
      </c>
      <c r="C6" s="56" t="s">
        <v>369</v>
      </c>
      <c r="D6" s="57" t="s">
        <v>4</v>
      </c>
      <c r="E6" s="55">
        <v>2023</v>
      </c>
      <c r="F6" s="56" t="s">
        <v>369</v>
      </c>
    </row>
    <row r="7" spans="1:6">
      <c r="A7" s="58" t="s">
        <v>370</v>
      </c>
      <c r="B7" s="18"/>
      <c r="C7" s="18"/>
      <c r="D7" s="59" t="s">
        <v>371</v>
      </c>
      <c r="E7" s="18"/>
      <c r="F7" s="18"/>
    </row>
    <row r="8" spans="1:6">
      <c r="A8" s="58" t="s">
        <v>372</v>
      </c>
      <c r="B8" s="18"/>
      <c r="C8" s="18"/>
      <c r="D8" s="59" t="s">
        <v>373</v>
      </c>
      <c r="E8" s="18"/>
      <c r="F8" s="18"/>
    </row>
    <row r="9" spans="1:6">
      <c r="A9" s="60" t="s">
        <v>374</v>
      </c>
      <c r="B9" s="61">
        <f>SUM(B10:B16)</f>
        <v>434416194.36000001</v>
      </c>
      <c r="C9" s="61">
        <f>SUM(C10:C16)</f>
        <v>301410192.79000002</v>
      </c>
      <c r="D9" s="62" t="s">
        <v>375</v>
      </c>
      <c r="E9" s="61">
        <f>SUM(E10:E18)</f>
        <v>52195406.149999991</v>
      </c>
      <c r="F9" s="61">
        <f>SUM(F10:F18)</f>
        <v>116551066.97999999</v>
      </c>
    </row>
    <row r="10" spans="1:6">
      <c r="A10" s="63" t="s">
        <v>376</v>
      </c>
      <c r="B10" s="64">
        <v>912300.45</v>
      </c>
      <c r="C10" s="64">
        <v>977938.26</v>
      </c>
      <c r="D10" s="65" t="s">
        <v>377</v>
      </c>
      <c r="E10" s="64">
        <v>-377707.22</v>
      </c>
      <c r="F10" s="64">
        <v>10911313.76</v>
      </c>
    </row>
    <row r="11" spans="1:6">
      <c r="A11" s="63" t="s">
        <v>378</v>
      </c>
      <c r="B11" s="64">
        <v>313165737.29000002</v>
      </c>
      <c r="C11" s="64">
        <v>121730232.75</v>
      </c>
      <c r="D11" s="65" t="s">
        <v>379</v>
      </c>
      <c r="E11" s="64">
        <v>18734334.649999999</v>
      </c>
      <c r="F11" s="64">
        <v>71784629.299999997</v>
      </c>
    </row>
    <row r="12" spans="1:6">
      <c r="A12" s="63" t="s">
        <v>380</v>
      </c>
      <c r="B12" s="64">
        <v>0</v>
      </c>
      <c r="C12" s="64">
        <v>0</v>
      </c>
      <c r="D12" s="65" t="s">
        <v>381</v>
      </c>
      <c r="E12" s="64">
        <v>9254881.5500000007</v>
      </c>
      <c r="F12" s="64">
        <v>8890889.4399999995</v>
      </c>
    </row>
    <row r="13" spans="1:6">
      <c r="A13" s="63" t="s">
        <v>382</v>
      </c>
      <c r="B13" s="64">
        <v>120338156.62</v>
      </c>
      <c r="C13" s="64">
        <v>168036452.03999999</v>
      </c>
      <c r="D13" s="65" t="s">
        <v>383</v>
      </c>
      <c r="E13" s="64">
        <v>0</v>
      </c>
      <c r="F13" s="64">
        <v>0</v>
      </c>
    </row>
    <row r="14" spans="1:6">
      <c r="A14" s="63" t="s">
        <v>384</v>
      </c>
      <c r="B14" s="64">
        <v>0</v>
      </c>
      <c r="C14" s="64">
        <v>10665569.74</v>
      </c>
      <c r="D14" s="65" t="s">
        <v>385</v>
      </c>
      <c r="E14" s="64">
        <v>814729.4</v>
      </c>
      <c r="F14" s="64">
        <v>814729.4</v>
      </c>
    </row>
    <row r="15" spans="1:6">
      <c r="A15" s="63" t="s">
        <v>386</v>
      </c>
      <c r="B15" s="64">
        <v>0</v>
      </c>
      <c r="C15" s="64">
        <v>0</v>
      </c>
      <c r="D15" s="65" t="s">
        <v>387</v>
      </c>
      <c r="E15" s="64">
        <v>0</v>
      </c>
      <c r="F15" s="64">
        <v>0</v>
      </c>
    </row>
    <row r="16" spans="1:6">
      <c r="A16" s="63" t="s">
        <v>388</v>
      </c>
      <c r="B16" s="64">
        <v>0</v>
      </c>
      <c r="C16" s="64">
        <v>0</v>
      </c>
      <c r="D16" s="65" t="s">
        <v>389</v>
      </c>
      <c r="E16" s="64">
        <v>21524192.079999998</v>
      </c>
      <c r="F16" s="64">
        <v>12248552.039999999</v>
      </c>
    </row>
    <row r="17" spans="1:6">
      <c r="A17" s="60" t="s">
        <v>390</v>
      </c>
      <c r="B17" s="61">
        <f>SUM(B18:B24)</f>
        <v>23396783.890000001</v>
      </c>
      <c r="C17" s="61">
        <f>SUM(C18:C24)</f>
        <v>16939195.050000001</v>
      </c>
      <c r="D17" s="65" t="s">
        <v>391</v>
      </c>
      <c r="E17" s="64">
        <v>-6130.25</v>
      </c>
      <c r="F17" s="64">
        <v>0</v>
      </c>
    </row>
    <row r="18" spans="1:6">
      <c r="A18" s="63" t="s">
        <v>392</v>
      </c>
      <c r="B18" s="64">
        <v>0</v>
      </c>
      <c r="C18" s="64">
        <v>0</v>
      </c>
      <c r="D18" s="65" t="s">
        <v>393</v>
      </c>
      <c r="E18" s="64">
        <v>2251105.94</v>
      </c>
      <c r="F18" s="64">
        <v>11900953.039999999</v>
      </c>
    </row>
    <row r="19" spans="1:6">
      <c r="A19" s="63" t="s">
        <v>394</v>
      </c>
      <c r="B19" s="64">
        <v>894674.71</v>
      </c>
      <c r="C19" s="64">
        <v>894674.71</v>
      </c>
      <c r="D19" s="62" t="s">
        <v>395</v>
      </c>
      <c r="E19" s="61">
        <f>SUM(E20:E22)</f>
        <v>0</v>
      </c>
      <c r="F19" s="61">
        <f>SUM(F20:F22)</f>
        <v>0</v>
      </c>
    </row>
    <row r="20" spans="1:6">
      <c r="A20" s="63" t="s">
        <v>396</v>
      </c>
      <c r="B20" s="64">
        <v>1082487.53</v>
      </c>
      <c r="C20" s="64">
        <v>883877.53</v>
      </c>
      <c r="D20" s="65" t="s">
        <v>397</v>
      </c>
      <c r="E20" s="64">
        <v>0</v>
      </c>
      <c r="F20" s="64">
        <v>0</v>
      </c>
    </row>
    <row r="21" spans="1:6">
      <c r="A21" s="63" t="s">
        <v>398</v>
      </c>
      <c r="B21" s="64">
        <v>-51005.85</v>
      </c>
      <c r="C21" s="64">
        <v>351406.98</v>
      </c>
      <c r="D21" s="65" t="s">
        <v>399</v>
      </c>
      <c r="E21" s="64">
        <v>0</v>
      </c>
      <c r="F21" s="64">
        <v>0</v>
      </c>
    </row>
    <row r="22" spans="1:6">
      <c r="A22" s="63" t="s">
        <v>400</v>
      </c>
      <c r="B22" s="64">
        <v>252716.5</v>
      </c>
      <c r="C22" s="64">
        <v>144701.92000000001</v>
      </c>
      <c r="D22" s="65" t="s">
        <v>401</v>
      </c>
      <c r="E22" s="64">
        <v>0</v>
      </c>
      <c r="F22" s="64">
        <v>0</v>
      </c>
    </row>
    <row r="23" spans="1:6">
      <c r="A23" s="63" t="s">
        <v>402</v>
      </c>
      <c r="B23" s="64">
        <v>0</v>
      </c>
      <c r="C23" s="64">
        <v>0</v>
      </c>
      <c r="D23" s="62" t="s">
        <v>403</v>
      </c>
      <c r="E23" s="61">
        <f>E24+E25</f>
        <v>5182242.72</v>
      </c>
      <c r="F23" s="61">
        <f>F24+F25</f>
        <v>0</v>
      </c>
    </row>
    <row r="24" spans="1:6">
      <c r="A24" s="63" t="s">
        <v>404</v>
      </c>
      <c r="B24" s="64">
        <v>21217911</v>
      </c>
      <c r="C24" s="64">
        <v>14664533.91</v>
      </c>
      <c r="D24" s="65" t="s">
        <v>405</v>
      </c>
      <c r="E24" s="64">
        <v>5182242.72</v>
      </c>
      <c r="F24" s="64">
        <v>0</v>
      </c>
    </row>
    <row r="25" spans="1:6">
      <c r="A25" s="60" t="s">
        <v>406</v>
      </c>
      <c r="B25" s="61">
        <f>SUM(B26:B30)</f>
        <v>24084717.510000002</v>
      </c>
      <c r="C25" s="61">
        <f>SUM(C26:C30)</f>
        <v>71313590.159999996</v>
      </c>
      <c r="D25" s="65" t="s">
        <v>407</v>
      </c>
      <c r="E25" s="64">
        <v>0</v>
      </c>
      <c r="F25" s="64">
        <v>0</v>
      </c>
    </row>
    <row r="26" spans="1:6">
      <c r="A26" s="63" t="s">
        <v>408</v>
      </c>
      <c r="B26" s="64">
        <v>17035399.210000001</v>
      </c>
      <c r="C26" s="64">
        <v>20979794.440000001</v>
      </c>
      <c r="D26" s="62" t="s">
        <v>409</v>
      </c>
      <c r="E26" s="64">
        <v>0</v>
      </c>
      <c r="F26" s="64">
        <v>0</v>
      </c>
    </row>
    <row r="27" spans="1:6">
      <c r="A27" s="63" t="s">
        <v>410</v>
      </c>
      <c r="B27" s="64">
        <v>1797420</v>
      </c>
      <c r="C27" s="64">
        <v>0</v>
      </c>
      <c r="D27" s="62" t="s">
        <v>411</v>
      </c>
      <c r="E27" s="61">
        <f>SUM(E28:E30)</f>
        <v>0</v>
      </c>
      <c r="F27" s="61">
        <f>SUM(F28:F30)</f>
        <v>0</v>
      </c>
    </row>
    <row r="28" spans="1:6">
      <c r="A28" s="63" t="s">
        <v>412</v>
      </c>
      <c r="B28" s="64">
        <v>0</v>
      </c>
      <c r="C28" s="64">
        <v>0</v>
      </c>
      <c r="D28" s="65" t="s">
        <v>413</v>
      </c>
      <c r="E28" s="64">
        <v>0</v>
      </c>
      <c r="F28" s="64">
        <v>0</v>
      </c>
    </row>
    <row r="29" spans="1:6">
      <c r="A29" s="63" t="s">
        <v>414</v>
      </c>
      <c r="B29" s="64">
        <v>5251898.3</v>
      </c>
      <c r="C29" s="64">
        <v>50333795.719999999</v>
      </c>
      <c r="D29" s="65" t="s">
        <v>415</v>
      </c>
      <c r="E29" s="64">
        <v>0</v>
      </c>
      <c r="F29" s="64">
        <v>0</v>
      </c>
    </row>
    <row r="30" spans="1:6">
      <c r="A30" s="63" t="s">
        <v>416</v>
      </c>
      <c r="B30" s="64">
        <v>0</v>
      </c>
      <c r="C30" s="64">
        <v>0</v>
      </c>
      <c r="D30" s="65" t="s">
        <v>417</v>
      </c>
      <c r="E30" s="64">
        <v>0</v>
      </c>
      <c r="F30" s="64">
        <v>0</v>
      </c>
    </row>
    <row r="31" spans="1:6">
      <c r="A31" s="60" t="s">
        <v>418</v>
      </c>
      <c r="B31" s="61">
        <f>SUM(B32:B36)</f>
        <v>0</v>
      </c>
      <c r="C31" s="61">
        <f>SUM(C32:C36)</f>
        <v>0</v>
      </c>
      <c r="D31" s="62" t="s">
        <v>419</v>
      </c>
      <c r="E31" s="61">
        <f>SUM(E32:E37)</f>
        <v>0</v>
      </c>
      <c r="F31" s="61">
        <f>SUM(F32:F37)</f>
        <v>0</v>
      </c>
    </row>
    <row r="32" spans="1:6">
      <c r="A32" s="63" t="s">
        <v>420</v>
      </c>
      <c r="B32" s="64">
        <v>0</v>
      </c>
      <c r="C32" s="64">
        <v>0</v>
      </c>
      <c r="D32" s="65" t="s">
        <v>421</v>
      </c>
      <c r="E32" s="61">
        <v>0</v>
      </c>
      <c r="F32" s="61">
        <v>0</v>
      </c>
    </row>
    <row r="33" spans="1:6">
      <c r="A33" s="63" t="s">
        <v>422</v>
      </c>
      <c r="B33" s="64">
        <v>0</v>
      </c>
      <c r="C33" s="64">
        <v>0</v>
      </c>
      <c r="D33" s="65" t="s">
        <v>423</v>
      </c>
      <c r="E33" s="64">
        <v>0</v>
      </c>
      <c r="F33" s="64">
        <v>0</v>
      </c>
    </row>
    <row r="34" spans="1:6">
      <c r="A34" s="63" t="s">
        <v>424</v>
      </c>
      <c r="B34" s="64">
        <v>0</v>
      </c>
      <c r="C34" s="64">
        <v>0</v>
      </c>
      <c r="D34" s="65" t="s">
        <v>425</v>
      </c>
      <c r="E34" s="64">
        <v>0</v>
      </c>
      <c r="F34" s="64">
        <v>0</v>
      </c>
    </row>
    <row r="35" spans="1:6">
      <c r="A35" s="63" t="s">
        <v>426</v>
      </c>
      <c r="B35" s="64">
        <v>0</v>
      </c>
      <c r="C35" s="64">
        <v>0</v>
      </c>
      <c r="D35" s="65" t="s">
        <v>427</v>
      </c>
      <c r="E35" s="64">
        <v>0</v>
      </c>
      <c r="F35" s="64">
        <v>0</v>
      </c>
    </row>
    <row r="36" spans="1:6">
      <c r="A36" s="63" t="s">
        <v>428</v>
      </c>
      <c r="B36" s="64">
        <v>0</v>
      </c>
      <c r="C36" s="64">
        <v>0</v>
      </c>
      <c r="D36" s="65" t="s">
        <v>429</v>
      </c>
      <c r="E36" s="64">
        <v>0</v>
      </c>
      <c r="F36" s="64">
        <v>0</v>
      </c>
    </row>
    <row r="37" spans="1:6">
      <c r="A37" s="60" t="s">
        <v>430</v>
      </c>
      <c r="B37" s="64">
        <v>0</v>
      </c>
      <c r="C37" s="64">
        <v>0</v>
      </c>
      <c r="D37" s="65" t="s">
        <v>431</v>
      </c>
      <c r="E37" s="64">
        <v>0</v>
      </c>
      <c r="F37" s="64">
        <v>0</v>
      </c>
    </row>
    <row r="38" spans="1:6">
      <c r="A38" s="60" t="s">
        <v>432</v>
      </c>
      <c r="B38" s="61">
        <f>SUM(B39:B40)</f>
        <v>0</v>
      </c>
      <c r="C38" s="61">
        <f>SUM(C39:C40)</f>
        <v>0</v>
      </c>
      <c r="D38" s="62" t="s">
        <v>433</v>
      </c>
      <c r="E38" s="61">
        <f>SUM(E39:E41)</f>
        <v>16377706.789999999</v>
      </c>
      <c r="F38" s="61">
        <f>SUM(F39:F41)</f>
        <v>7788757.5199999996</v>
      </c>
    </row>
    <row r="39" spans="1:6">
      <c r="A39" s="63" t="s">
        <v>434</v>
      </c>
      <c r="B39" s="64">
        <v>0</v>
      </c>
      <c r="C39" s="64">
        <v>0</v>
      </c>
      <c r="D39" s="65" t="s">
        <v>435</v>
      </c>
      <c r="E39" s="64">
        <v>0</v>
      </c>
      <c r="F39" s="64">
        <v>0</v>
      </c>
    </row>
    <row r="40" spans="1:6">
      <c r="A40" s="63" t="s">
        <v>436</v>
      </c>
      <c r="B40" s="64">
        <v>0</v>
      </c>
      <c r="C40" s="64">
        <v>0</v>
      </c>
      <c r="D40" s="65" t="s">
        <v>437</v>
      </c>
      <c r="E40" s="64">
        <v>0</v>
      </c>
      <c r="F40" s="64">
        <v>0</v>
      </c>
    </row>
    <row r="41" spans="1:6">
      <c r="A41" s="60" t="s">
        <v>438</v>
      </c>
      <c r="B41" s="61">
        <f>SUM(B42:B45)</f>
        <v>-16980</v>
      </c>
      <c r="C41" s="61">
        <f>SUM(C42:C45)</f>
        <v>-16980</v>
      </c>
      <c r="D41" s="65" t="s">
        <v>439</v>
      </c>
      <c r="E41" s="64">
        <v>16377706.789999999</v>
      </c>
      <c r="F41" s="64">
        <v>7788757.5199999996</v>
      </c>
    </row>
    <row r="42" spans="1:6">
      <c r="A42" s="63" t="s">
        <v>440</v>
      </c>
      <c r="B42" s="64">
        <v>-16980</v>
      </c>
      <c r="C42" s="64">
        <v>-16980</v>
      </c>
      <c r="D42" s="62" t="s">
        <v>441</v>
      </c>
      <c r="E42" s="61">
        <f>SUM(E43:E45)</f>
        <v>474509.91</v>
      </c>
      <c r="F42" s="61">
        <f>SUM(F43:F45)</f>
        <v>0</v>
      </c>
    </row>
    <row r="43" spans="1:6">
      <c r="A43" s="63" t="s">
        <v>442</v>
      </c>
      <c r="B43" s="64">
        <v>0</v>
      </c>
      <c r="C43" s="64">
        <v>0</v>
      </c>
      <c r="D43" s="65" t="s">
        <v>443</v>
      </c>
      <c r="E43" s="64">
        <v>474509.91</v>
      </c>
      <c r="F43" s="64">
        <v>0</v>
      </c>
    </row>
    <row r="44" spans="1:6">
      <c r="A44" s="63" t="s">
        <v>444</v>
      </c>
      <c r="B44" s="64">
        <v>0</v>
      </c>
      <c r="C44" s="64">
        <v>0</v>
      </c>
      <c r="D44" s="65" t="s">
        <v>445</v>
      </c>
      <c r="E44" s="64">
        <v>0</v>
      </c>
      <c r="F44" s="64">
        <v>0</v>
      </c>
    </row>
    <row r="45" spans="1:6">
      <c r="A45" s="63" t="s">
        <v>446</v>
      </c>
      <c r="B45" s="64">
        <v>0</v>
      </c>
      <c r="C45" s="64">
        <v>0</v>
      </c>
      <c r="D45" s="65" t="s">
        <v>447</v>
      </c>
      <c r="E45" s="64">
        <v>0</v>
      </c>
      <c r="F45" s="64">
        <v>0</v>
      </c>
    </row>
    <row r="46" spans="1:6">
      <c r="A46" s="18"/>
      <c r="B46" s="66"/>
      <c r="C46" s="66"/>
      <c r="D46" s="67"/>
      <c r="E46" s="66">
        <v>0</v>
      </c>
      <c r="F46" s="66">
        <v>0</v>
      </c>
    </row>
    <row r="47" spans="1:6">
      <c r="A47" s="12" t="s">
        <v>448</v>
      </c>
      <c r="B47" s="68">
        <f>B9+B17+B25+B31+B37+B38+B41</f>
        <v>481880715.75999999</v>
      </c>
      <c r="C47" s="68">
        <f>C9+C17+C25+C31+C37+C38+C41</f>
        <v>389645998</v>
      </c>
      <c r="D47" s="69" t="s">
        <v>449</v>
      </c>
      <c r="E47" s="68">
        <f>E9+E19+E23+E26+E27+E31+E38+E42</f>
        <v>74229865.569999993</v>
      </c>
      <c r="F47" s="68">
        <f>F9+F19+F23+F26+F27+F31+F38+F42</f>
        <v>124339824.49999999</v>
      </c>
    </row>
    <row r="48" spans="1:6">
      <c r="A48" s="18"/>
      <c r="B48" s="66"/>
      <c r="C48" s="66"/>
      <c r="D48" s="67"/>
      <c r="E48" s="66"/>
      <c r="F48" s="66"/>
    </row>
    <row r="49" spans="1:6">
      <c r="A49" s="58" t="s">
        <v>450</v>
      </c>
      <c r="B49" s="66"/>
      <c r="C49" s="66"/>
      <c r="D49" s="69" t="s">
        <v>451</v>
      </c>
      <c r="E49" s="66"/>
      <c r="F49" s="66"/>
    </row>
    <row r="50" spans="1:6">
      <c r="A50" s="60" t="s">
        <v>452</v>
      </c>
      <c r="B50" s="64">
        <v>4729855.74</v>
      </c>
      <c r="C50" s="64">
        <v>4729855.74</v>
      </c>
      <c r="D50" s="62" t="s">
        <v>453</v>
      </c>
      <c r="E50" s="64">
        <v>0</v>
      </c>
      <c r="F50" s="64">
        <v>0</v>
      </c>
    </row>
    <row r="51" spans="1:6">
      <c r="A51" s="60" t="s">
        <v>454</v>
      </c>
      <c r="B51" s="64">
        <v>0</v>
      </c>
      <c r="C51" s="64">
        <v>0</v>
      </c>
      <c r="D51" s="62" t="s">
        <v>455</v>
      </c>
      <c r="E51" s="64">
        <v>0</v>
      </c>
      <c r="F51" s="64">
        <v>0</v>
      </c>
    </row>
    <row r="52" spans="1:6">
      <c r="A52" s="60" t="s">
        <v>456</v>
      </c>
      <c r="B52" s="64">
        <v>2015786203.47</v>
      </c>
      <c r="C52" s="64">
        <v>1917265957.8900001</v>
      </c>
      <c r="D52" s="62" t="s">
        <v>457</v>
      </c>
      <c r="E52" s="64">
        <v>56980474.829999998</v>
      </c>
      <c r="F52" s="64">
        <v>66216728.93</v>
      </c>
    </row>
    <row r="53" spans="1:6">
      <c r="A53" s="60" t="s">
        <v>458</v>
      </c>
      <c r="B53" s="64">
        <v>383475448.36000001</v>
      </c>
      <c r="C53" s="64">
        <v>383360848.36000001</v>
      </c>
      <c r="D53" s="62" t="s">
        <v>459</v>
      </c>
      <c r="E53" s="64">
        <v>0</v>
      </c>
      <c r="F53" s="64">
        <v>0</v>
      </c>
    </row>
    <row r="54" spans="1:6">
      <c r="A54" s="60" t="s">
        <v>460</v>
      </c>
      <c r="B54" s="64">
        <v>13335260.560000001</v>
      </c>
      <c r="C54" s="64">
        <v>13335260.560000001</v>
      </c>
      <c r="D54" s="62" t="s">
        <v>461</v>
      </c>
      <c r="E54" s="64">
        <v>0</v>
      </c>
      <c r="F54" s="64">
        <v>0</v>
      </c>
    </row>
    <row r="55" spans="1:6">
      <c r="A55" s="60" t="s">
        <v>462</v>
      </c>
      <c r="B55" s="64">
        <v>-234939209.80000001</v>
      </c>
      <c r="C55" s="64">
        <v>-234939209.80000001</v>
      </c>
      <c r="D55" s="70" t="s">
        <v>463</v>
      </c>
      <c r="E55" s="64">
        <v>0</v>
      </c>
      <c r="F55" s="64">
        <v>0</v>
      </c>
    </row>
    <row r="56" spans="1:6">
      <c r="A56" s="60" t="s">
        <v>464</v>
      </c>
      <c r="B56" s="64">
        <v>1232245.98</v>
      </c>
      <c r="C56" s="64">
        <v>1232245.98</v>
      </c>
      <c r="D56" s="67"/>
      <c r="E56" s="66"/>
      <c r="F56" s="66"/>
    </row>
    <row r="57" spans="1:6">
      <c r="A57" s="60" t="s">
        <v>465</v>
      </c>
      <c r="B57" s="64">
        <v>0</v>
      </c>
      <c r="C57" s="64">
        <v>0</v>
      </c>
      <c r="D57" s="69" t="s">
        <v>466</v>
      </c>
      <c r="E57" s="68">
        <f>SUM(E50:E55)</f>
        <v>56980474.829999998</v>
      </c>
      <c r="F57" s="68">
        <f>SUM(F50:F55)</f>
        <v>66216728.93</v>
      </c>
    </row>
    <row r="58" spans="1:6">
      <c r="A58" s="60" t="s">
        <v>467</v>
      </c>
      <c r="B58" s="64">
        <v>0</v>
      </c>
      <c r="C58" s="64">
        <v>0</v>
      </c>
      <c r="D58" s="67"/>
      <c r="E58" s="66"/>
      <c r="F58" s="66"/>
    </row>
    <row r="59" spans="1:6">
      <c r="A59" s="18"/>
      <c r="B59" s="66"/>
      <c r="C59" s="66"/>
      <c r="D59" s="69" t="s">
        <v>468</v>
      </c>
      <c r="E59" s="68">
        <f>E47+E57</f>
        <v>131210340.39999999</v>
      </c>
      <c r="F59" s="68">
        <f>F47+F57</f>
        <v>190556553.42999998</v>
      </c>
    </row>
    <row r="60" spans="1:6">
      <c r="A60" s="12" t="s">
        <v>469</v>
      </c>
      <c r="B60" s="68">
        <f>SUM(B50:B58)</f>
        <v>2183619804.3099999</v>
      </c>
      <c r="C60" s="68">
        <f>SUM(C50:C58)</f>
        <v>2084984958.7300003</v>
      </c>
      <c r="D60" s="67"/>
      <c r="E60" s="66"/>
      <c r="F60" s="66"/>
    </row>
    <row r="61" spans="1:6">
      <c r="A61" s="18"/>
      <c r="B61" s="66"/>
      <c r="C61" s="66"/>
      <c r="D61" s="71" t="s">
        <v>470</v>
      </c>
      <c r="E61" s="66"/>
      <c r="F61" s="66"/>
    </row>
    <row r="62" spans="1:6">
      <c r="A62" s="12" t="s">
        <v>471</v>
      </c>
      <c r="B62" s="68">
        <f>SUM(B47+B60)</f>
        <v>2665500520.0699997</v>
      </c>
      <c r="C62" s="68">
        <f>SUM(C47+C60)</f>
        <v>2474630956.7300005</v>
      </c>
      <c r="D62" s="67"/>
      <c r="E62" s="66"/>
      <c r="F62" s="66"/>
    </row>
    <row r="63" spans="1:6">
      <c r="A63" s="18"/>
      <c r="B63" s="72"/>
      <c r="C63" s="72"/>
      <c r="D63" s="73" t="s">
        <v>472</v>
      </c>
      <c r="E63" s="61">
        <f>SUM(E64:E66)</f>
        <v>486275436.76999998</v>
      </c>
      <c r="F63" s="61">
        <f>SUM(F64:F66)</f>
        <v>486275436.76999998</v>
      </c>
    </row>
    <row r="64" spans="1:6">
      <c r="A64" s="18"/>
      <c r="B64" s="72"/>
      <c r="C64" s="72"/>
      <c r="D64" s="62" t="s">
        <v>473</v>
      </c>
      <c r="E64" s="64">
        <v>486275436.76999998</v>
      </c>
      <c r="F64" s="64">
        <v>486275436.76999998</v>
      </c>
    </row>
    <row r="65" spans="1:8">
      <c r="A65" s="18"/>
      <c r="B65" s="72"/>
      <c r="C65" s="72"/>
      <c r="D65" s="70" t="s">
        <v>474</v>
      </c>
      <c r="E65" s="64">
        <v>0</v>
      </c>
      <c r="F65" s="64">
        <v>0</v>
      </c>
    </row>
    <row r="66" spans="1:8">
      <c r="A66" s="18"/>
      <c r="B66" s="72"/>
      <c r="C66" s="72"/>
      <c r="D66" s="62" t="s">
        <v>475</v>
      </c>
      <c r="E66" s="64">
        <v>0</v>
      </c>
      <c r="F66" s="64">
        <v>0</v>
      </c>
    </row>
    <row r="67" spans="1:8">
      <c r="A67" s="18"/>
      <c r="B67" s="72"/>
      <c r="C67" s="72"/>
      <c r="D67" s="67"/>
      <c r="E67" s="66"/>
      <c r="F67" s="66"/>
    </row>
    <row r="68" spans="1:8">
      <c r="A68" s="18"/>
      <c r="B68" s="72"/>
      <c r="C68" s="72"/>
      <c r="D68" s="73" t="s">
        <v>476</v>
      </c>
      <c r="E68" s="61">
        <f>SUM(E69:E73)</f>
        <v>2048014742.9000001</v>
      </c>
      <c r="F68" s="61">
        <f>SUM(F69:F73)</f>
        <v>1798300166.53</v>
      </c>
    </row>
    <row r="69" spans="1:8">
      <c r="A69" s="74"/>
      <c r="B69" s="72"/>
      <c r="C69" s="72"/>
      <c r="D69" s="62" t="s">
        <v>477</v>
      </c>
      <c r="E69" s="64">
        <v>258366014.24000001</v>
      </c>
      <c r="F69" s="64">
        <v>294364772.32999998</v>
      </c>
      <c r="G69" s="153" t="s">
        <v>663</v>
      </c>
      <c r="H69" s="153" t="s">
        <v>663</v>
      </c>
    </row>
    <row r="70" spans="1:8">
      <c r="A70" s="74"/>
      <c r="B70" s="72"/>
      <c r="C70" s="72"/>
      <c r="D70" s="62" t="s">
        <v>478</v>
      </c>
      <c r="E70" s="64">
        <v>1789648728.6600001</v>
      </c>
      <c r="F70" s="64">
        <v>1503935394.2</v>
      </c>
    </row>
    <row r="71" spans="1:8">
      <c r="A71" s="74"/>
      <c r="B71" s="72"/>
      <c r="C71" s="72"/>
      <c r="D71" s="62" t="s">
        <v>479</v>
      </c>
      <c r="E71" s="64">
        <v>0</v>
      </c>
      <c r="F71" s="64">
        <v>0</v>
      </c>
    </row>
    <row r="72" spans="1:8">
      <c r="A72" s="74"/>
      <c r="B72" s="72"/>
      <c r="C72" s="72"/>
      <c r="D72" s="62" t="s">
        <v>480</v>
      </c>
      <c r="E72" s="64">
        <v>0</v>
      </c>
      <c r="F72" s="64">
        <v>0</v>
      </c>
    </row>
    <row r="73" spans="1:8">
      <c r="A73" s="74"/>
      <c r="B73" s="72"/>
      <c r="C73" s="72"/>
      <c r="D73" s="62" t="s">
        <v>481</v>
      </c>
      <c r="E73" s="64">
        <v>0</v>
      </c>
      <c r="F73" s="64">
        <v>0</v>
      </c>
    </row>
    <row r="74" spans="1:8">
      <c r="A74" s="74"/>
      <c r="B74" s="72"/>
      <c r="C74" s="72"/>
      <c r="D74" s="67"/>
      <c r="E74" s="66"/>
      <c r="F74" s="66"/>
    </row>
    <row r="75" spans="1:8">
      <c r="A75" s="74"/>
      <c r="B75" s="72"/>
      <c r="C75" s="72"/>
      <c r="D75" s="73" t="s">
        <v>482</v>
      </c>
      <c r="E75" s="61">
        <f>E76+E77</f>
        <v>0</v>
      </c>
      <c r="F75" s="61">
        <f>F76+F77</f>
        <v>0</v>
      </c>
    </row>
    <row r="76" spans="1:8">
      <c r="A76" s="74"/>
      <c r="B76" s="72"/>
      <c r="C76" s="72"/>
      <c r="D76" s="62" t="s">
        <v>483</v>
      </c>
      <c r="E76" s="64">
        <v>0</v>
      </c>
      <c r="F76" s="64">
        <v>0</v>
      </c>
    </row>
    <row r="77" spans="1:8">
      <c r="A77" s="74"/>
      <c r="B77" s="72"/>
      <c r="C77" s="72"/>
      <c r="D77" s="62" t="s">
        <v>484</v>
      </c>
      <c r="E77" s="64">
        <v>0</v>
      </c>
      <c r="F77" s="64">
        <v>0</v>
      </c>
    </row>
    <row r="78" spans="1:8">
      <c r="A78" s="74"/>
      <c r="B78" s="72"/>
      <c r="C78" s="72"/>
      <c r="D78" s="67"/>
      <c r="E78" s="66"/>
      <c r="F78" s="66"/>
    </row>
    <row r="79" spans="1:8">
      <c r="A79" s="74"/>
      <c r="B79" s="72"/>
      <c r="C79" s="72"/>
      <c r="D79" s="69" t="s">
        <v>485</v>
      </c>
      <c r="E79" s="68">
        <f>E63+E68+E75</f>
        <v>2534290179.6700001</v>
      </c>
      <c r="F79" s="68">
        <f>F63+F68+F75</f>
        <v>2284575603.3000002</v>
      </c>
      <c r="G79" s="153" t="s">
        <v>663</v>
      </c>
      <c r="H79" s="153" t="s">
        <v>663</v>
      </c>
    </row>
    <row r="80" spans="1:8">
      <c r="A80" s="74"/>
      <c r="B80" s="72"/>
      <c r="C80" s="72"/>
      <c r="D80" s="67"/>
      <c r="E80" s="66"/>
      <c r="F80" s="66"/>
    </row>
    <row r="81" spans="1:7">
      <c r="A81" s="74"/>
      <c r="B81" s="72"/>
      <c r="C81" s="72"/>
      <c r="D81" s="69" t="s">
        <v>486</v>
      </c>
      <c r="E81" s="68">
        <f>E59+E79</f>
        <v>2665500520.0700002</v>
      </c>
      <c r="F81" s="68">
        <f>F59+F79</f>
        <v>2475132156.73</v>
      </c>
      <c r="G81" s="134" t="s">
        <v>663</v>
      </c>
    </row>
    <row r="82" spans="1:7">
      <c r="A82" s="75"/>
      <c r="B82" s="76"/>
      <c r="C82" s="76"/>
      <c r="D82" s="77"/>
      <c r="E82" s="78"/>
      <c r="F82" s="78"/>
    </row>
    <row r="97" spans="1:1">
      <c r="A97" s="150" t="s">
        <v>661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disablePrompts="1" count="3">
    <dataValidation allowBlank="1" showInputMessage="1" showErrorMessage="1" prompt="20XN (d)" sqref="B6 E6" xr:uid="{00000000-0002-0000-0000-000000000000}"/>
    <dataValidation allowBlank="1" showInputMessage="1" showErrorMessage="1" prompt="31 de diciembre de 20XN-1 (e)" sqref="C6 F6" xr:uid="{00000000-0002-0000-0000-000001000000}"/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2000000}">
      <formula1>-1.79769313486231E+100</formula1>
      <formula2>1.79769313486231E+100</formula2>
    </dataValidation>
  </dataValidations>
  <pageMargins left="0.51181102362204722" right="0.31496062992125984" top="0.55118110236220474" bottom="0.55118110236220474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workbookViewId="0">
      <selection activeCell="A59" sqref="A59"/>
    </sheetView>
  </sheetViews>
  <sheetFormatPr baseColWidth="10" defaultRowHeight="14.4"/>
  <cols>
    <col min="1" max="1" width="48.5546875" customWidth="1"/>
    <col min="2" max="2" width="14.77734375" customWidth="1"/>
    <col min="3" max="3" width="16" customWidth="1"/>
    <col min="4" max="4" width="10.109375" customWidth="1"/>
    <col min="5" max="5" width="16.109375" customWidth="1"/>
    <col min="6" max="6" width="16.5546875" customWidth="1"/>
    <col min="7" max="7" width="12" customWidth="1"/>
    <col min="8" max="8" width="14.109375" customWidth="1"/>
  </cols>
  <sheetData>
    <row r="1" spans="1:9" ht="25.8">
      <c r="A1" s="168" t="s">
        <v>487</v>
      </c>
      <c r="B1" s="168"/>
      <c r="C1" s="168"/>
      <c r="D1" s="168"/>
      <c r="E1" s="168"/>
      <c r="F1" s="168"/>
      <c r="G1" s="168"/>
      <c r="H1" s="168"/>
      <c r="I1" s="53"/>
    </row>
    <row r="2" spans="1:9">
      <c r="A2" s="158" t="s">
        <v>331</v>
      </c>
      <c r="B2" s="159"/>
      <c r="C2" s="159"/>
      <c r="D2" s="159"/>
      <c r="E2" s="159"/>
      <c r="F2" s="159"/>
      <c r="G2" s="159"/>
      <c r="H2" s="160"/>
    </row>
    <row r="3" spans="1:9">
      <c r="A3" s="161" t="s">
        <v>488</v>
      </c>
      <c r="B3" s="162"/>
      <c r="C3" s="162"/>
      <c r="D3" s="162"/>
      <c r="E3" s="162"/>
      <c r="F3" s="162"/>
      <c r="G3" s="162"/>
      <c r="H3" s="163"/>
    </row>
    <row r="4" spans="1:9">
      <c r="A4" s="161" t="s">
        <v>489</v>
      </c>
      <c r="B4" s="162"/>
      <c r="C4" s="162"/>
      <c r="D4" s="162"/>
      <c r="E4" s="162"/>
      <c r="F4" s="162"/>
      <c r="G4" s="162"/>
      <c r="H4" s="163"/>
    </row>
    <row r="5" spans="1:9">
      <c r="A5" s="164" t="s">
        <v>3</v>
      </c>
      <c r="B5" s="165"/>
      <c r="C5" s="165"/>
      <c r="D5" s="165"/>
      <c r="E5" s="165"/>
      <c r="F5" s="165"/>
      <c r="G5" s="165"/>
      <c r="H5" s="166"/>
    </row>
    <row r="6" spans="1:9" ht="84" customHeight="1">
      <c r="A6" s="80" t="s">
        <v>490</v>
      </c>
      <c r="B6" s="81" t="s">
        <v>491</v>
      </c>
      <c r="C6" s="80" t="s">
        <v>492</v>
      </c>
      <c r="D6" s="80" t="s">
        <v>493</v>
      </c>
      <c r="E6" s="80" t="s">
        <v>494</v>
      </c>
      <c r="F6" s="80" t="s">
        <v>495</v>
      </c>
      <c r="G6" s="80" t="s">
        <v>496</v>
      </c>
      <c r="H6" s="4" t="s">
        <v>497</v>
      </c>
      <c r="I6" s="82"/>
    </row>
    <row r="7" spans="1:9">
      <c r="A7" s="74"/>
      <c r="B7" s="74"/>
      <c r="C7" s="74"/>
      <c r="D7" s="74"/>
      <c r="E7" s="74"/>
      <c r="F7" s="74"/>
      <c r="G7" s="74"/>
      <c r="H7" s="74"/>
      <c r="I7" s="82"/>
    </row>
    <row r="8" spans="1:9">
      <c r="A8" s="83" t="s">
        <v>498</v>
      </c>
      <c r="B8" s="84">
        <f>B9+B13</f>
        <v>66216728.93</v>
      </c>
      <c r="C8" s="84">
        <f>C9+C13</f>
        <v>62162717.549999997</v>
      </c>
      <c r="D8" s="84">
        <f t="shared" ref="D8:H8" si="0">D9+D13</f>
        <v>0</v>
      </c>
      <c r="E8" s="84">
        <f t="shared" si="0"/>
        <v>0</v>
      </c>
      <c r="F8" s="84">
        <f>F9+F13</f>
        <v>128379446.47999999</v>
      </c>
      <c r="G8" s="84">
        <f t="shared" si="0"/>
        <v>0</v>
      </c>
      <c r="H8" s="84">
        <f t="shared" si="0"/>
        <v>0</v>
      </c>
    </row>
    <row r="9" spans="1:9">
      <c r="A9" s="85" t="s">
        <v>499</v>
      </c>
      <c r="B9" s="86">
        <f>SUM(B10:B12)</f>
        <v>0</v>
      </c>
      <c r="C9" s="86">
        <f t="shared" ref="C9:H13" si="1">SUM(C10:C12)</f>
        <v>5182242.72</v>
      </c>
      <c r="D9" s="86">
        <f t="shared" si="1"/>
        <v>0</v>
      </c>
      <c r="E9" s="86">
        <f t="shared" si="1"/>
        <v>0</v>
      </c>
      <c r="F9" s="86">
        <f>B9+C9-D9+E9</f>
        <v>5182242.72</v>
      </c>
      <c r="G9" s="86">
        <f t="shared" si="1"/>
        <v>0</v>
      </c>
      <c r="H9" s="86">
        <f t="shared" si="1"/>
        <v>0</v>
      </c>
    </row>
    <row r="10" spans="1:9">
      <c r="A10" s="87" t="s">
        <v>500</v>
      </c>
      <c r="B10" s="88">
        <v>0</v>
      </c>
      <c r="C10" s="88">
        <v>5182242.72</v>
      </c>
      <c r="D10" s="88">
        <v>0</v>
      </c>
      <c r="E10" s="88">
        <v>0</v>
      </c>
      <c r="F10" s="86">
        <f>B10+C10-D10+E10</f>
        <v>5182242.72</v>
      </c>
      <c r="G10" s="88">
        <v>0</v>
      </c>
      <c r="H10" s="88">
        <v>0</v>
      </c>
    </row>
    <row r="11" spans="1:9">
      <c r="A11" s="87" t="s">
        <v>501</v>
      </c>
      <c r="B11" s="88">
        <v>0</v>
      </c>
      <c r="C11" s="88">
        <v>0</v>
      </c>
      <c r="D11" s="88">
        <v>0</v>
      </c>
      <c r="E11" s="88">
        <v>0</v>
      </c>
      <c r="F11" s="86">
        <f>B11+C11-D11+E11</f>
        <v>0</v>
      </c>
      <c r="G11" s="88">
        <v>0</v>
      </c>
      <c r="H11" s="86">
        <v>0</v>
      </c>
    </row>
    <row r="12" spans="1:9">
      <c r="A12" s="87" t="s">
        <v>502</v>
      </c>
      <c r="B12" s="88">
        <v>0</v>
      </c>
      <c r="C12" s="88">
        <v>0</v>
      </c>
      <c r="D12" s="88">
        <v>0</v>
      </c>
      <c r="E12" s="88">
        <v>0</v>
      </c>
      <c r="F12" s="86">
        <f>B12+C12-D12+E12</f>
        <v>0</v>
      </c>
      <c r="G12" s="88">
        <v>0</v>
      </c>
      <c r="H12" s="86">
        <v>0</v>
      </c>
    </row>
    <row r="13" spans="1:9">
      <c r="A13" s="85" t="s">
        <v>503</v>
      </c>
      <c r="B13" s="86">
        <f>SUM(B14:B16)</f>
        <v>66216728.93</v>
      </c>
      <c r="C13" s="86">
        <f t="shared" ref="C13:H13" si="2">SUM(C14:C16)</f>
        <v>56980474.829999998</v>
      </c>
      <c r="D13" s="86">
        <f t="shared" si="2"/>
        <v>0</v>
      </c>
      <c r="E13" s="86">
        <f t="shared" si="2"/>
        <v>0</v>
      </c>
      <c r="F13" s="86">
        <f t="shared" ref="F13" si="3">B13+C13-D13+E13</f>
        <v>123197203.75999999</v>
      </c>
      <c r="G13" s="86">
        <f t="shared" si="1"/>
        <v>0</v>
      </c>
      <c r="H13" s="86">
        <f t="shared" si="2"/>
        <v>0</v>
      </c>
    </row>
    <row r="14" spans="1:9">
      <c r="A14" s="87" t="s">
        <v>504</v>
      </c>
      <c r="B14" s="88">
        <v>66216728.93</v>
      </c>
      <c r="C14" s="88">
        <v>56980474.829999998</v>
      </c>
      <c r="D14" s="88">
        <v>0</v>
      </c>
      <c r="E14" s="88">
        <v>0</v>
      </c>
      <c r="F14" s="86">
        <f>B14+C14-D14+E14</f>
        <v>123197203.75999999</v>
      </c>
      <c r="G14" s="86">
        <v>0</v>
      </c>
      <c r="H14" s="88">
        <v>0</v>
      </c>
    </row>
    <row r="15" spans="1:9">
      <c r="A15" s="87" t="s">
        <v>505</v>
      </c>
      <c r="B15" s="88">
        <v>0</v>
      </c>
      <c r="C15" s="88">
        <v>0</v>
      </c>
      <c r="D15" s="88">
        <v>0</v>
      </c>
      <c r="E15" s="88">
        <v>0</v>
      </c>
      <c r="F15" s="86">
        <f>B15+C15-D15+E15</f>
        <v>0</v>
      </c>
      <c r="G15" s="86">
        <v>0</v>
      </c>
      <c r="H15" s="86">
        <v>0</v>
      </c>
    </row>
    <row r="16" spans="1:9">
      <c r="A16" s="87" t="s">
        <v>506</v>
      </c>
      <c r="B16" s="88">
        <v>0</v>
      </c>
      <c r="C16" s="88">
        <v>0</v>
      </c>
      <c r="D16" s="88">
        <v>0</v>
      </c>
      <c r="E16" s="88">
        <v>0</v>
      </c>
      <c r="F16" s="86">
        <f>B16+C16-D16+E16</f>
        <v>0</v>
      </c>
      <c r="G16" s="86">
        <v>0</v>
      </c>
      <c r="H16" s="86">
        <v>0</v>
      </c>
    </row>
    <row r="17" spans="1:8">
      <c r="A17" s="18"/>
      <c r="B17" s="89"/>
      <c r="C17" s="89"/>
      <c r="D17" s="89"/>
      <c r="E17" s="89"/>
      <c r="F17" s="89"/>
      <c r="G17" s="89"/>
      <c r="H17" s="89"/>
    </row>
    <row r="18" spans="1:8">
      <c r="A18" s="83" t="s">
        <v>507</v>
      </c>
      <c r="B18" s="84">
        <v>124339824.5</v>
      </c>
      <c r="C18" s="90"/>
      <c r="D18" s="90"/>
      <c r="E18" s="90"/>
      <c r="F18" s="84">
        <v>69047622.849999994</v>
      </c>
      <c r="G18" s="90"/>
      <c r="H18" s="90"/>
    </row>
    <row r="19" spans="1:8">
      <c r="A19" s="18"/>
      <c r="B19" s="91"/>
      <c r="C19" s="91"/>
      <c r="D19" s="91"/>
      <c r="E19" s="91"/>
      <c r="F19" s="91"/>
      <c r="G19" s="91"/>
      <c r="H19" s="91"/>
    </row>
    <row r="20" spans="1:8">
      <c r="A20" s="83" t="s">
        <v>508</v>
      </c>
      <c r="B20" s="84">
        <f>B8+B18</f>
        <v>190556553.43000001</v>
      </c>
      <c r="C20" s="84">
        <f t="shared" ref="C20:H20" si="4">C8+C18</f>
        <v>62162717.549999997</v>
      </c>
      <c r="D20" s="84">
        <f t="shared" si="4"/>
        <v>0</v>
      </c>
      <c r="E20" s="84">
        <f t="shared" si="4"/>
        <v>0</v>
      </c>
      <c r="F20" s="84">
        <f>F8+F18</f>
        <v>197427069.32999998</v>
      </c>
      <c r="G20" s="84">
        <f t="shared" si="4"/>
        <v>0</v>
      </c>
      <c r="H20" s="84">
        <f t="shared" si="4"/>
        <v>0</v>
      </c>
    </row>
    <row r="21" spans="1:8">
      <c r="A21" s="18"/>
      <c r="B21" s="92"/>
      <c r="C21" s="92"/>
      <c r="D21" s="92"/>
      <c r="E21" s="92"/>
      <c r="F21" s="92"/>
      <c r="G21" s="92"/>
      <c r="H21" s="92"/>
    </row>
    <row r="22" spans="1:8" ht="16.2">
      <c r="A22" s="83" t="s">
        <v>509</v>
      </c>
      <c r="B22" s="84">
        <f t="shared" ref="B22:H22" si="5">SUM(B23:B25)</f>
        <v>0</v>
      </c>
      <c r="C22" s="84">
        <f t="shared" si="5"/>
        <v>0</v>
      </c>
      <c r="D22" s="84">
        <f t="shared" si="5"/>
        <v>0</v>
      </c>
      <c r="E22" s="84">
        <f t="shared" si="5"/>
        <v>0</v>
      </c>
      <c r="F22" s="84">
        <f t="shared" si="5"/>
        <v>0</v>
      </c>
      <c r="G22" s="84">
        <f t="shared" si="5"/>
        <v>0</v>
      </c>
      <c r="H22" s="84">
        <f t="shared" si="5"/>
        <v>0</v>
      </c>
    </row>
    <row r="23" spans="1:8">
      <c r="A23" s="93" t="s">
        <v>510</v>
      </c>
      <c r="B23" s="86">
        <v>0</v>
      </c>
      <c r="C23" s="86">
        <v>0</v>
      </c>
      <c r="D23" s="86">
        <v>0</v>
      </c>
      <c r="E23" s="86">
        <v>0</v>
      </c>
      <c r="F23" s="86">
        <f>B23+C23-D23+E23</f>
        <v>0</v>
      </c>
      <c r="G23" s="86">
        <v>0</v>
      </c>
      <c r="H23" s="86">
        <v>0</v>
      </c>
    </row>
    <row r="24" spans="1:8">
      <c r="A24" s="93" t="s">
        <v>511</v>
      </c>
      <c r="B24" s="86">
        <v>0</v>
      </c>
      <c r="C24" s="86">
        <v>0</v>
      </c>
      <c r="D24" s="86">
        <v>0</v>
      </c>
      <c r="E24" s="86">
        <v>0</v>
      </c>
      <c r="F24" s="86">
        <f>B24+C24-D24+E24</f>
        <v>0</v>
      </c>
      <c r="G24" s="86">
        <v>0</v>
      </c>
      <c r="H24" s="86">
        <v>0</v>
      </c>
    </row>
    <row r="25" spans="1:8">
      <c r="A25" s="93" t="s">
        <v>512</v>
      </c>
      <c r="B25" s="86">
        <v>0</v>
      </c>
      <c r="C25" s="86">
        <v>0</v>
      </c>
      <c r="D25" s="86">
        <v>0</v>
      </c>
      <c r="E25" s="86">
        <v>0</v>
      </c>
      <c r="F25" s="86">
        <f>B25+C25-D25+E25</f>
        <v>0</v>
      </c>
      <c r="G25" s="86">
        <v>0</v>
      </c>
      <c r="H25" s="86">
        <v>0</v>
      </c>
    </row>
    <row r="26" spans="1:8">
      <c r="A26" s="13" t="s">
        <v>94</v>
      </c>
      <c r="B26" s="92"/>
      <c r="C26" s="92"/>
      <c r="D26" s="92"/>
      <c r="E26" s="92"/>
      <c r="F26" s="92"/>
      <c r="G26" s="92"/>
      <c r="H26" s="92"/>
    </row>
    <row r="27" spans="1:8" ht="16.2">
      <c r="A27" s="83" t="s">
        <v>513</v>
      </c>
      <c r="B27" s="84">
        <f>SUM(B28:B30)</f>
        <v>0</v>
      </c>
      <c r="C27" s="84">
        <f t="shared" ref="C27:H27" si="6">SUM(C28:C30)</f>
        <v>0</v>
      </c>
      <c r="D27" s="84">
        <f t="shared" si="6"/>
        <v>0</v>
      </c>
      <c r="E27" s="84">
        <f t="shared" si="6"/>
        <v>0</v>
      </c>
      <c r="F27" s="84">
        <f t="shared" si="6"/>
        <v>0</v>
      </c>
      <c r="G27" s="84">
        <f t="shared" si="6"/>
        <v>0</v>
      </c>
      <c r="H27" s="84">
        <f t="shared" si="6"/>
        <v>0</v>
      </c>
    </row>
    <row r="28" spans="1:8">
      <c r="A28" s="93" t="s">
        <v>514</v>
      </c>
      <c r="B28" s="86">
        <v>0</v>
      </c>
      <c r="C28" s="86">
        <v>0</v>
      </c>
      <c r="D28" s="86">
        <v>0</v>
      </c>
      <c r="E28" s="86">
        <v>0</v>
      </c>
      <c r="F28" s="86">
        <f>B28+C28-D28+E28</f>
        <v>0</v>
      </c>
      <c r="G28" s="86">
        <v>0</v>
      </c>
      <c r="H28" s="86">
        <v>0</v>
      </c>
    </row>
    <row r="29" spans="1:8">
      <c r="A29" s="93" t="s">
        <v>515</v>
      </c>
      <c r="B29" s="86">
        <v>0</v>
      </c>
      <c r="C29" s="86">
        <v>0</v>
      </c>
      <c r="D29" s="86">
        <v>0</v>
      </c>
      <c r="E29" s="86">
        <v>0</v>
      </c>
      <c r="F29" s="86">
        <f>B29+C29-D29+E29</f>
        <v>0</v>
      </c>
      <c r="G29" s="86">
        <v>0</v>
      </c>
      <c r="H29" s="86">
        <v>0</v>
      </c>
    </row>
    <row r="30" spans="1:8">
      <c r="A30" s="93" t="s">
        <v>516</v>
      </c>
      <c r="B30" s="86">
        <v>0</v>
      </c>
      <c r="C30" s="86">
        <v>0</v>
      </c>
      <c r="D30" s="86">
        <v>0</v>
      </c>
      <c r="E30" s="86">
        <v>0</v>
      </c>
      <c r="F30" s="86">
        <f>B30+C30-D30+E30</f>
        <v>0</v>
      </c>
      <c r="G30" s="86">
        <v>0</v>
      </c>
      <c r="H30" s="86">
        <v>0</v>
      </c>
    </row>
    <row r="31" spans="1:8">
      <c r="A31" s="94" t="s">
        <v>94</v>
      </c>
      <c r="B31" s="95"/>
      <c r="C31" s="95"/>
      <c r="D31" s="95"/>
      <c r="E31" s="95"/>
      <c r="F31" s="95"/>
      <c r="G31" s="95"/>
      <c r="H31" s="95"/>
    </row>
    <row r="32" spans="1:8">
      <c r="A32" s="53"/>
    </row>
    <row r="33" spans="1:8">
      <c r="A33" s="167" t="s">
        <v>517</v>
      </c>
      <c r="B33" s="167"/>
      <c r="C33" s="167"/>
      <c r="D33" s="167"/>
      <c r="E33" s="167"/>
      <c r="F33" s="167"/>
      <c r="G33" s="167"/>
      <c r="H33" s="167"/>
    </row>
    <row r="34" spans="1:8">
      <c r="A34" s="167"/>
      <c r="B34" s="167"/>
      <c r="C34" s="167"/>
      <c r="D34" s="167"/>
      <c r="E34" s="167"/>
      <c r="F34" s="167"/>
      <c r="G34" s="167"/>
      <c r="H34" s="167"/>
    </row>
    <row r="35" spans="1:8">
      <c r="A35" s="167"/>
      <c r="B35" s="167"/>
      <c r="C35" s="167"/>
      <c r="D35" s="167"/>
      <c r="E35" s="167"/>
      <c r="F35" s="167"/>
      <c r="G35" s="167"/>
      <c r="H35" s="167"/>
    </row>
    <row r="36" spans="1:8">
      <c r="A36" s="167"/>
      <c r="B36" s="167"/>
      <c r="C36" s="167"/>
      <c r="D36" s="167"/>
      <c r="E36" s="167"/>
      <c r="F36" s="167"/>
      <c r="G36" s="167"/>
      <c r="H36" s="167"/>
    </row>
    <row r="37" spans="1:8">
      <c r="A37" s="167"/>
      <c r="B37" s="167"/>
      <c r="C37" s="167"/>
      <c r="D37" s="167"/>
      <c r="E37" s="167"/>
      <c r="F37" s="167"/>
      <c r="G37" s="167"/>
      <c r="H37" s="167"/>
    </row>
    <row r="38" spans="1:8">
      <c r="A38" s="53"/>
    </row>
    <row r="39" spans="1:8" ht="43.2">
      <c r="A39" s="80" t="s">
        <v>518</v>
      </c>
      <c r="B39" s="80" t="s">
        <v>519</v>
      </c>
      <c r="C39" s="80" t="s">
        <v>520</v>
      </c>
      <c r="D39" s="80" t="s">
        <v>521</v>
      </c>
      <c r="E39" s="80" t="s">
        <v>522</v>
      </c>
      <c r="F39" s="4" t="s">
        <v>523</v>
      </c>
    </row>
    <row r="40" spans="1:8">
      <c r="A40" s="18"/>
      <c r="B40" s="74"/>
      <c r="C40" s="74"/>
      <c r="D40" s="74"/>
      <c r="E40" s="74"/>
      <c r="F40" s="74"/>
    </row>
    <row r="41" spans="1:8">
      <c r="A41" s="83" t="s">
        <v>524</v>
      </c>
      <c r="B41" s="96">
        <f>SUM(B42:B45)</f>
        <v>0</v>
      </c>
      <c r="C41" s="96">
        <f t="shared" ref="C41:F41" si="7">SUM(C42:C45)</f>
        <v>0</v>
      </c>
      <c r="D41" s="96">
        <f t="shared" si="7"/>
        <v>0</v>
      </c>
      <c r="E41" s="96">
        <f t="shared" si="7"/>
        <v>0</v>
      </c>
      <c r="F41" s="96">
        <f t="shared" si="7"/>
        <v>0</v>
      </c>
    </row>
    <row r="42" spans="1:8">
      <c r="A42" s="93" t="s">
        <v>525</v>
      </c>
      <c r="B42" s="97"/>
      <c r="C42" s="97"/>
      <c r="D42" s="97"/>
      <c r="E42" s="97"/>
      <c r="F42" s="97"/>
      <c r="G42" s="98"/>
      <c r="H42" s="98"/>
    </row>
    <row r="43" spans="1:8">
      <c r="A43" s="93" t="s">
        <v>526</v>
      </c>
      <c r="B43" s="97"/>
      <c r="C43" s="97"/>
      <c r="D43" s="97"/>
      <c r="E43" s="97"/>
      <c r="F43" s="97"/>
      <c r="G43" s="98"/>
      <c r="H43" s="98"/>
    </row>
    <row r="44" spans="1:8">
      <c r="A44" s="93" t="s">
        <v>527</v>
      </c>
      <c r="B44" s="97"/>
      <c r="C44" s="97"/>
      <c r="D44" s="97"/>
      <c r="E44" s="97"/>
      <c r="F44" s="97"/>
      <c r="G44" s="98"/>
      <c r="H44" s="98"/>
    </row>
    <row r="45" spans="1:8">
      <c r="A45" s="99" t="s">
        <v>94</v>
      </c>
      <c r="B45" s="75"/>
      <c r="C45" s="75"/>
      <c r="D45" s="75"/>
      <c r="E45" s="75"/>
      <c r="F45" s="75"/>
    </row>
    <row r="46" spans="1:8">
      <c r="A46" s="150" t="s">
        <v>661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51181102362204722" right="0.31496062992125984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workbookViewId="0">
      <selection activeCell="F15" sqref="F15:F16"/>
    </sheetView>
  </sheetViews>
  <sheetFormatPr baseColWidth="10" defaultRowHeight="14.4"/>
  <cols>
    <col min="1" max="1" width="38.77734375" customWidth="1"/>
    <col min="2" max="2" width="10.5546875" bestFit="1" customWidth="1"/>
    <col min="3" max="3" width="11.33203125" bestFit="1" customWidth="1"/>
    <col min="4" max="4" width="11.6640625" customWidth="1"/>
    <col min="5" max="5" width="15.109375" customWidth="1"/>
    <col min="6" max="6" width="7.88671875" customWidth="1"/>
    <col min="7" max="7" width="12.44140625" customWidth="1"/>
    <col min="8" max="8" width="11.6640625" customWidth="1"/>
    <col min="9" max="9" width="12.77734375" bestFit="1" customWidth="1"/>
    <col min="10" max="10" width="13.77734375" bestFit="1" customWidth="1"/>
    <col min="11" max="11" width="13.77734375" customWidth="1"/>
  </cols>
  <sheetData>
    <row r="1" spans="1:12" ht="21">
      <c r="A1" s="157" t="s">
        <v>528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02"/>
    </row>
    <row r="2" spans="1:12">
      <c r="A2" s="158" t="s">
        <v>331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2">
      <c r="A3" s="161" t="s">
        <v>529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2">
      <c r="A4" s="161" t="s">
        <v>332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2">
      <c r="A5" s="161" t="s">
        <v>3</v>
      </c>
      <c r="B5" s="162"/>
      <c r="C5" s="162"/>
      <c r="D5" s="162"/>
      <c r="E5" s="162"/>
      <c r="F5" s="162"/>
      <c r="G5" s="162"/>
      <c r="H5" s="162"/>
      <c r="I5" s="162"/>
      <c r="J5" s="162"/>
      <c r="K5" s="163"/>
    </row>
    <row r="6" spans="1:12" ht="144">
      <c r="A6" s="4" t="s">
        <v>530</v>
      </c>
      <c r="B6" s="4" t="s">
        <v>531</v>
      </c>
      <c r="C6" s="4" t="s">
        <v>532</v>
      </c>
      <c r="D6" s="4" t="s">
        <v>533</v>
      </c>
      <c r="E6" s="4" t="s">
        <v>534</v>
      </c>
      <c r="F6" s="4" t="s">
        <v>535</v>
      </c>
      <c r="G6" s="4" t="s">
        <v>536</v>
      </c>
      <c r="H6" s="4" t="s">
        <v>537</v>
      </c>
      <c r="I6" s="56" t="s">
        <v>538</v>
      </c>
      <c r="J6" s="56" t="s">
        <v>539</v>
      </c>
      <c r="K6" s="56" t="s">
        <v>540</v>
      </c>
    </row>
    <row r="7" spans="1:12">
      <c r="A7" s="101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2" ht="28.8">
      <c r="A8" s="155" t="s">
        <v>541</v>
      </c>
      <c r="B8" s="107"/>
      <c r="C8" s="107"/>
      <c r="D8" s="107"/>
      <c r="E8" s="36">
        <f>SUM(E9:E12)</f>
        <v>0</v>
      </c>
      <c r="F8" s="107"/>
      <c r="G8" s="36">
        <f>SUM(G9:G12)</f>
        <v>0</v>
      </c>
      <c r="H8" s="36">
        <f>SUM(H9:H12)</f>
        <v>0</v>
      </c>
      <c r="I8" s="36">
        <f>SUM(I9:I12)</f>
        <v>0</v>
      </c>
      <c r="J8" s="36">
        <f>SUM(J9:J12)</f>
        <v>0</v>
      </c>
      <c r="K8" s="36">
        <f>SUM(K9:K12)</f>
        <v>0</v>
      </c>
    </row>
    <row r="9" spans="1:12">
      <c r="A9" s="105" t="s">
        <v>542</v>
      </c>
      <c r="B9" s="103"/>
      <c r="C9" s="103"/>
      <c r="D9" s="103"/>
      <c r="E9" s="34">
        <v>0</v>
      </c>
      <c r="F9" s="9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98"/>
    </row>
    <row r="10" spans="1:12">
      <c r="A10" s="105" t="s">
        <v>543</v>
      </c>
      <c r="B10" s="103"/>
      <c r="C10" s="103"/>
      <c r="D10" s="103"/>
      <c r="E10" s="34">
        <v>0</v>
      </c>
      <c r="F10" s="9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98"/>
    </row>
    <row r="11" spans="1:12">
      <c r="A11" s="105" t="s">
        <v>544</v>
      </c>
      <c r="B11" s="103"/>
      <c r="C11" s="103"/>
      <c r="D11" s="103"/>
      <c r="E11" s="34">
        <v>0</v>
      </c>
      <c r="F11" s="9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98"/>
    </row>
    <row r="12" spans="1:12">
      <c r="A12" s="105" t="s">
        <v>545</v>
      </c>
      <c r="B12" s="103"/>
      <c r="C12" s="103"/>
      <c r="D12" s="103"/>
      <c r="E12" s="34">
        <v>0</v>
      </c>
      <c r="F12" s="9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98"/>
    </row>
    <row r="13" spans="1:12">
      <c r="A13" s="106" t="s">
        <v>94</v>
      </c>
      <c r="B13" s="104"/>
      <c r="C13" s="104"/>
      <c r="D13" s="104"/>
      <c r="E13" s="35"/>
      <c r="F13" s="18"/>
      <c r="G13" s="35"/>
      <c r="H13" s="35"/>
      <c r="I13" s="35"/>
      <c r="J13" s="35"/>
      <c r="K13" s="35"/>
    </row>
    <row r="14" spans="1:12">
      <c r="A14" s="58" t="s">
        <v>546</v>
      </c>
      <c r="B14" s="107"/>
      <c r="C14" s="107"/>
      <c r="D14" s="107"/>
      <c r="E14" s="36">
        <f>SUM(E15:E18)</f>
        <v>136023628.73000002</v>
      </c>
      <c r="F14" s="107"/>
      <c r="G14" s="36">
        <f>SUM(G15:G18)</f>
        <v>782148</v>
      </c>
      <c r="H14" s="36">
        <f>SUM(H15:H18)</f>
        <v>662035.06000000006</v>
      </c>
      <c r="I14" s="36">
        <f>SUM(I15:I18)</f>
        <v>4203473.2799999993</v>
      </c>
      <c r="J14" s="36">
        <f>SUM(J15:J18)</f>
        <v>73935642.129999995</v>
      </c>
      <c r="K14" s="36">
        <f>SUM(K15:K18)</f>
        <v>62087986.600000009</v>
      </c>
    </row>
    <row r="15" spans="1:12">
      <c r="A15" s="105" t="s">
        <v>547</v>
      </c>
      <c r="B15" s="103">
        <v>41508</v>
      </c>
      <c r="C15" s="103">
        <v>41628</v>
      </c>
      <c r="D15" s="103">
        <v>47107</v>
      </c>
      <c r="E15" s="152">
        <v>60000000</v>
      </c>
      <c r="F15" s="156">
        <v>180</v>
      </c>
      <c r="G15" s="152">
        <v>337124.12</v>
      </c>
      <c r="H15" s="152">
        <v>180123.38</v>
      </c>
      <c r="I15" s="152">
        <v>1533330</v>
      </c>
      <c r="J15" s="152">
        <v>43304453.689999998</v>
      </c>
      <c r="K15" s="152">
        <f>SUM(E15-J15)</f>
        <v>16695546.310000002</v>
      </c>
      <c r="L15" s="98"/>
    </row>
    <row r="16" spans="1:12">
      <c r="A16" s="105" t="s">
        <v>548</v>
      </c>
      <c r="B16" s="103">
        <v>42731</v>
      </c>
      <c r="C16" s="103">
        <v>42731</v>
      </c>
      <c r="D16" s="103">
        <v>48184</v>
      </c>
      <c r="E16" s="152">
        <v>76023628.730000004</v>
      </c>
      <c r="F16" s="156">
        <v>174</v>
      </c>
      <c r="G16" s="152">
        <v>445023.88</v>
      </c>
      <c r="H16" s="152">
        <v>481911.68</v>
      </c>
      <c r="I16" s="152">
        <v>2670143.2799999998</v>
      </c>
      <c r="J16" s="152">
        <v>30631188.440000001</v>
      </c>
      <c r="K16" s="152">
        <f>SUM(E16-J16)</f>
        <v>45392440.290000007</v>
      </c>
      <c r="L16" s="98"/>
    </row>
    <row r="17" spans="1:11">
      <c r="A17" s="105" t="s">
        <v>549</v>
      </c>
      <c r="B17" s="103"/>
      <c r="C17" s="103"/>
      <c r="D17" s="103"/>
      <c r="E17" s="34">
        <v>0</v>
      </c>
      <c r="F17" s="97"/>
      <c r="G17" s="34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>
      <c r="A18" s="105" t="s">
        <v>550</v>
      </c>
      <c r="B18" s="103"/>
      <c r="C18" s="103"/>
      <c r="D18" s="103"/>
      <c r="E18" s="34">
        <v>0</v>
      </c>
      <c r="F18" s="97"/>
      <c r="G18" s="34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>
      <c r="A19" s="106" t="s">
        <v>94</v>
      </c>
      <c r="B19" s="104"/>
      <c r="C19" s="104"/>
      <c r="D19" s="104"/>
      <c r="E19" s="35"/>
      <c r="F19" s="18"/>
      <c r="G19" s="35"/>
      <c r="H19" s="35"/>
      <c r="I19" s="35"/>
      <c r="J19" s="35"/>
      <c r="K19" s="35"/>
    </row>
    <row r="20" spans="1:11" ht="28.8">
      <c r="A20" s="155" t="s">
        <v>551</v>
      </c>
      <c r="B20" s="107"/>
      <c r="C20" s="107"/>
      <c r="D20" s="107"/>
      <c r="E20" s="36">
        <f>E8+E14</f>
        <v>136023628.73000002</v>
      </c>
      <c r="F20" s="107"/>
      <c r="G20" s="36">
        <f>G8+G14</f>
        <v>782148</v>
      </c>
      <c r="H20" s="36">
        <f>H8+H14</f>
        <v>662035.06000000006</v>
      </c>
      <c r="I20" s="36">
        <f>I8+I14</f>
        <v>4203473.2799999993</v>
      </c>
      <c r="J20" s="36">
        <f>J8+J14</f>
        <v>73935642.129999995</v>
      </c>
      <c r="K20" s="36">
        <f>K8+K14</f>
        <v>62087986.600000009</v>
      </c>
    </row>
    <row r="21" spans="1:11">
      <c r="A21" s="5"/>
      <c r="B21" s="75"/>
      <c r="C21" s="75"/>
      <c r="D21" s="75"/>
      <c r="E21" s="75"/>
      <c r="F21" s="75"/>
      <c r="G21" s="100"/>
      <c r="H21" s="100"/>
      <c r="I21" s="100"/>
      <c r="J21" s="100"/>
      <c r="K21" s="100"/>
    </row>
    <row r="22" spans="1:11">
      <c r="A22" s="150" t="s">
        <v>661</v>
      </c>
    </row>
  </sheetData>
  <mergeCells count="5">
    <mergeCell ref="A2:K2"/>
    <mergeCell ref="A3:K3"/>
    <mergeCell ref="A4:K4"/>
    <mergeCell ref="A5:K5"/>
    <mergeCell ref="A1:K1"/>
  </mergeCells>
  <pageMargins left="0.31496062992125984" right="0.11811023622047245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6"/>
  <sheetViews>
    <sheetView workbookViewId="0">
      <selection activeCell="A7" sqref="A7"/>
    </sheetView>
  </sheetViews>
  <sheetFormatPr baseColWidth="10" defaultRowHeight="14.4"/>
  <cols>
    <col min="1" max="1" width="68" customWidth="1"/>
    <col min="2" max="2" width="14.44140625" customWidth="1"/>
    <col min="3" max="3" width="15.6640625" customWidth="1"/>
    <col min="4" max="4" width="16.44140625" customWidth="1"/>
  </cols>
  <sheetData>
    <row r="1" spans="1:11" ht="21">
      <c r="A1" s="157" t="s">
        <v>662</v>
      </c>
      <c r="B1" s="157"/>
      <c r="C1" s="157"/>
      <c r="D1" s="157"/>
      <c r="E1" s="102"/>
      <c r="F1" s="102"/>
      <c r="G1" s="102"/>
      <c r="H1" s="102"/>
      <c r="I1" s="102"/>
      <c r="J1" s="102"/>
      <c r="K1" s="102"/>
    </row>
    <row r="2" spans="1:11">
      <c r="A2" s="158" t="s">
        <v>331</v>
      </c>
      <c r="B2" s="159"/>
      <c r="C2" s="159"/>
      <c r="D2" s="160"/>
    </row>
    <row r="3" spans="1:11">
      <c r="A3" s="161" t="s">
        <v>552</v>
      </c>
      <c r="B3" s="162"/>
      <c r="C3" s="162"/>
      <c r="D3" s="163"/>
    </row>
    <row r="4" spans="1:11">
      <c r="A4" s="161" t="s">
        <v>332</v>
      </c>
      <c r="B4" s="162"/>
      <c r="C4" s="162"/>
      <c r="D4" s="163"/>
    </row>
    <row r="5" spans="1:11">
      <c r="A5" s="164" t="s">
        <v>3</v>
      </c>
      <c r="B5" s="165"/>
      <c r="C5" s="165"/>
      <c r="D5" s="166"/>
    </row>
    <row r="7" spans="1:11" ht="28.8">
      <c r="A7" s="108" t="s">
        <v>4</v>
      </c>
      <c r="B7" s="4" t="s">
        <v>553</v>
      </c>
      <c r="C7" s="4" t="s">
        <v>10</v>
      </c>
      <c r="D7" s="4" t="s">
        <v>554</v>
      </c>
    </row>
    <row r="8" spans="1:11">
      <c r="A8" s="12" t="s">
        <v>555</v>
      </c>
      <c r="B8" s="109">
        <f>SUM(B9:B11)</f>
        <v>866750277.57000005</v>
      </c>
      <c r="C8" s="109">
        <f>SUM(C9:C11)</f>
        <v>526753681.96000004</v>
      </c>
      <c r="D8" s="109">
        <f>SUM(D9:D11)</f>
        <v>526753681.96000004</v>
      </c>
    </row>
    <row r="9" spans="1:11">
      <c r="A9" s="17" t="s">
        <v>556</v>
      </c>
      <c r="B9" s="110">
        <v>599619263.94000006</v>
      </c>
      <c r="C9" s="110">
        <v>353395725.29000002</v>
      </c>
      <c r="D9" s="110">
        <v>353395725.29000002</v>
      </c>
    </row>
    <row r="10" spans="1:11">
      <c r="A10" s="17" t="s">
        <v>557</v>
      </c>
      <c r="B10" s="110">
        <v>276631013.63999999</v>
      </c>
      <c r="C10" s="110">
        <v>177561429.94999999</v>
      </c>
      <c r="D10" s="110">
        <v>177561429.94999999</v>
      </c>
    </row>
    <row r="11" spans="1:11">
      <c r="A11" s="17" t="s">
        <v>558</v>
      </c>
      <c r="B11" s="111">
        <f>B44</f>
        <v>-9500000.0099999998</v>
      </c>
      <c r="C11" s="111">
        <f>C44</f>
        <v>-4203473.28</v>
      </c>
      <c r="D11" s="111">
        <f>D44</f>
        <v>-4203473.28</v>
      </c>
    </row>
    <row r="12" spans="1:11">
      <c r="A12" s="60"/>
      <c r="B12" s="112"/>
      <c r="C12" s="112"/>
      <c r="D12" s="112"/>
    </row>
    <row r="13" spans="1:11">
      <c r="A13" s="12" t="s">
        <v>559</v>
      </c>
      <c r="B13" s="109">
        <f>SUM(B14:B15)</f>
        <v>866750277.57000005</v>
      </c>
      <c r="C13" s="109">
        <f t="shared" ref="C13:D13" si="0">SUM(C14:C15)</f>
        <v>371225986.57999998</v>
      </c>
      <c r="D13" s="109">
        <f t="shared" si="0"/>
        <v>371214656.13999999</v>
      </c>
      <c r="E13" s="113" t="s">
        <v>560</v>
      </c>
    </row>
    <row r="14" spans="1:11">
      <c r="A14" s="17" t="s">
        <v>561</v>
      </c>
      <c r="B14" s="110">
        <v>599619263.94000006</v>
      </c>
      <c r="C14" s="110">
        <v>229494500.88</v>
      </c>
      <c r="D14" s="110">
        <v>229483828.88</v>
      </c>
    </row>
    <row r="15" spans="1:11">
      <c r="A15" s="17" t="s">
        <v>562</v>
      </c>
      <c r="B15" s="110">
        <v>267131013.63</v>
      </c>
      <c r="C15" s="110">
        <v>141731485.69999999</v>
      </c>
      <c r="D15" s="110">
        <v>141730827.25999999</v>
      </c>
    </row>
    <row r="16" spans="1:11">
      <c r="A16" s="60"/>
      <c r="B16" s="112"/>
      <c r="C16" s="112"/>
      <c r="D16" s="112"/>
    </row>
    <row r="17" spans="1:5">
      <c r="A17" s="12" t="s">
        <v>563</v>
      </c>
      <c r="B17" s="114">
        <v>0</v>
      </c>
      <c r="C17" s="109">
        <f>C18+C19</f>
        <v>-123298251.96000001</v>
      </c>
      <c r="D17" s="109">
        <f>D18+D19</f>
        <v>-123298251.96000001</v>
      </c>
      <c r="E17" s="113" t="s">
        <v>560</v>
      </c>
    </row>
    <row r="18" spans="1:5">
      <c r="A18" s="17" t="s">
        <v>564</v>
      </c>
      <c r="B18" s="115">
        <v>0</v>
      </c>
      <c r="C18" s="110">
        <v>-33593277.100000001</v>
      </c>
      <c r="D18" s="110">
        <v>-33593277.100000001</v>
      </c>
    </row>
    <row r="19" spans="1:5" ht="28.8">
      <c r="A19" s="20" t="s">
        <v>565</v>
      </c>
      <c r="B19" s="115">
        <v>0</v>
      </c>
      <c r="C19" s="110">
        <v>-89704974.859999999</v>
      </c>
      <c r="D19" s="110">
        <v>-89704974.859999999</v>
      </c>
    </row>
    <row r="20" spans="1:5">
      <c r="A20" s="60"/>
      <c r="B20" s="112"/>
      <c r="C20" s="112"/>
      <c r="D20" s="112"/>
    </row>
    <row r="21" spans="1:5">
      <c r="A21" s="12" t="s">
        <v>566</v>
      </c>
      <c r="B21" s="109">
        <f>B8-B13+B17</f>
        <v>0</v>
      </c>
      <c r="C21" s="109">
        <f>C8-C13+C17</f>
        <v>32229443.420000046</v>
      </c>
      <c r="D21" s="109">
        <f>D8-D13+D17</f>
        <v>32240773.860000044</v>
      </c>
    </row>
    <row r="22" spans="1:5">
      <c r="A22" s="12"/>
      <c r="B22" s="112"/>
      <c r="C22" s="112"/>
      <c r="D22" s="112"/>
    </row>
    <row r="23" spans="1:5">
      <c r="A23" s="12" t="s">
        <v>567</v>
      </c>
      <c r="B23" s="109">
        <f>B21-B11</f>
        <v>9500000.0099999998</v>
      </c>
      <c r="C23" s="109">
        <f>C21-C11</f>
        <v>36432916.700000048</v>
      </c>
      <c r="D23" s="109">
        <f>D21-D11</f>
        <v>36444247.140000045</v>
      </c>
    </row>
    <row r="24" spans="1:5">
      <c r="A24" s="12"/>
      <c r="B24" s="116"/>
      <c r="C24" s="116"/>
      <c r="D24" s="116"/>
    </row>
    <row r="25" spans="1:5" ht="28.8">
      <c r="A25" s="117" t="s">
        <v>568</v>
      </c>
      <c r="B25" s="109">
        <f>B23-B17</f>
        <v>9500000.0099999998</v>
      </c>
      <c r="C25" s="109">
        <f>C23-C17</f>
        <v>159731168.66000006</v>
      </c>
      <c r="D25" s="109">
        <f>D23-D17</f>
        <v>159742499.10000005</v>
      </c>
    </row>
    <row r="26" spans="1:5">
      <c r="A26" s="118"/>
      <c r="B26" s="119"/>
      <c r="C26" s="119"/>
      <c r="D26" s="119"/>
    </row>
    <row r="27" spans="1:5">
      <c r="A27" s="53"/>
      <c r="B27" s="120"/>
      <c r="C27" s="120"/>
      <c r="D27" s="120"/>
    </row>
    <row r="28" spans="1:5">
      <c r="A28" s="108" t="s">
        <v>569</v>
      </c>
      <c r="B28" s="121" t="s">
        <v>570</v>
      </c>
      <c r="C28" s="121" t="s">
        <v>10</v>
      </c>
      <c r="D28" s="121" t="s">
        <v>92</v>
      </c>
    </row>
    <row r="29" spans="1:5">
      <c r="A29" s="12" t="s">
        <v>571</v>
      </c>
      <c r="B29" s="122">
        <f>SUM(B30:B31)</f>
        <v>8772000</v>
      </c>
      <c r="C29" s="122">
        <f>SUM(C30:C31)</f>
        <v>3972210.44</v>
      </c>
      <c r="D29" s="122">
        <f>SUM(D30:D31)</f>
        <v>3972210.44</v>
      </c>
    </row>
    <row r="30" spans="1:5">
      <c r="A30" s="17" t="s">
        <v>572</v>
      </c>
      <c r="B30" s="123">
        <v>0</v>
      </c>
      <c r="C30" s="123">
        <v>0</v>
      </c>
      <c r="D30" s="123">
        <v>0</v>
      </c>
    </row>
    <row r="31" spans="1:5">
      <c r="A31" s="17" t="s">
        <v>573</v>
      </c>
      <c r="B31" s="123">
        <v>8772000</v>
      </c>
      <c r="C31" s="123">
        <v>3972210.44</v>
      </c>
      <c r="D31" s="123">
        <v>3972210.44</v>
      </c>
    </row>
    <row r="32" spans="1:5">
      <c r="A32" s="18"/>
      <c r="B32" s="124"/>
      <c r="C32" s="124"/>
      <c r="D32" s="124"/>
    </row>
    <row r="33" spans="1:4">
      <c r="A33" s="12" t="s">
        <v>574</v>
      </c>
      <c r="B33" s="122">
        <f>B25+B29</f>
        <v>18272000.009999998</v>
      </c>
      <c r="C33" s="122">
        <f>C25+C29</f>
        <v>163703379.10000005</v>
      </c>
      <c r="D33" s="122">
        <f>D25+D29</f>
        <v>163714709.54000005</v>
      </c>
    </row>
    <row r="34" spans="1:4">
      <c r="A34" s="5"/>
      <c r="B34" s="78"/>
      <c r="C34" s="78"/>
      <c r="D34" s="78"/>
    </row>
    <row r="35" spans="1:4">
      <c r="A35" s="53"/>
      <c r="B35" s="120"/>
      <c r="C35" s="120"/>
      <c r="D35" s="120"/>
    </row>
    <row r="36" spans="1:4" ht="28.8">
      <c r="A36" s="108" t="s">
        <v>569</v>
      </c>
      <c r="B36" s="121" t="s">
        <v>575</v>
      </c>
      <c r="C36" s="121" t="s">
        <v>10</v>
      </c>
      <c r="D36" s="121" t="s">
        <v>554</v>
      </c>
    </row>
    <row r="37" spans="1:4">
      <c r="A37" s="12" t="s">
        <v>576</v>
      </c>
      <c r="B37" s="122">
        <f>SUM(B38:B39)</f>
        <v>0</v>
      </c>
      <c r="C37" s="122">
        <f>SUM(C38:C39)</f>
        <v>0</v>
      </c>
      <c r="D37" s="122">
        <f>SUM(D38:D39)</f>
        <v>0</v>
      </c>
    </row>
    <row r="38" spans="1:4">
      <c r="A38" s="17" t="s">
        <v>577</v>
      </c>
      <c r="B38" s="123">
        <v>0</v>
      </c>
      <c r="C38" s="123">
        <v>0</v>
      </c>
      <c r="D38" s="123">
        <v>0</v>
      </c>
    </row>
    <row r="39" spans="1:4">
      <c r="A39" s="17" t="s">
        <v>578</v>
      </c>
      <c r="B39" s="123">
        <v>0</v>
      </c>
      <c r="C39" s="123">
        <v>0</v>
      </c>
      <c r="D39" s="123">
        <v>0</v>
      </c>
    </row>
    <row r="40" spans="1:4">
      <c r="A40" s="12" t="s">
        <v>579</v>
      </c>
      <c r="B40" s="122">
        <f>SUM(B41:B42)</f>
        <v>9500000.0099999998</v>
      </c>
      <c r="C40" s="122">
        <f>SUM(C41:C42)</f>
        <v>4203473.28</v>
      </c>
      <c r="D40" s="122">
        <f>SUM(D41:D42)</f>
        <v>4203473.28</v>
      </c>
    </row>
    <row r="41" spans="1:4">
      <c r="A41" s="17" t="s">
        <v>580</v>
      </c>
      <c r="B41" s="123">
        <v>0</v>
      </c>
      <c r="C41" s="123">
        <v>0</v>
      </c>
      <c r="D41" s="123">
        <v>0</v>
      </c>
    </row>
    <row r="42" spans="1:4">
      <c r="A42" s="17" t="s">
        <v>581</v>
      </c>
      <c r="B42" s="123">
        <v>9500000.0099999998</v>
      </c>
      <c r="C42" s="123">
        <v>4203473.28</v>
      </c>
      <c r="D42" s="123">
        <v>4203473.28</v>
      </c>
    </row>
    <row r="43" spans="1:4">
      <c r="A43" s="18"/>
      <c r="B43" s="124"/>
      <c r="C43" s="124"/>
      <c r="D43" s="124"/>
    </row>
    <row r="44" spans="1:4">
      <c r="A44" s="12" t="s">
        <v>582</v>
      </c>
      <c r="B44" s="122">
        <f>B37-B40</f>
        <v>-9500000.0099999998</v>
      </c>
      <c r="C44" s="122">
        <f>C37-C40</f>
        <v>-4203473.28</v>
      </c>
      <c r="D44" s="122">
        <f>D37-D40</f>
        <v>-4203473.28</v>
      </c>
    </row>
    <row r="45" spans="1:4">
      <c r="A45" s="125"/>
      <c r="B45" s="126"/>
      <c r="C45" s="126"/>
      <c r="D45" s="126"/>
    </row>
    <row r="46" spans="1:4">
      <c r="B46" s="120"/>
      <c r="C46" s="120"/>
      <c r="D46" s="120"/>
    </row>
    <row r="47" spans="1:4" ht="28.8">
      <c r="A47" s="108" t="s">
        <v>569</v>
      </c>
      <c r="B47" s="121" t="s">
        <v>575</v>
      </c>
      <c r="C47" s="121" t="s">
        <v>10</v>
      </c>
      <c r="D47" s="121" t="s">
        <v>554</v>
      </c>
    </row>
    <row r="48" spans="1:4">
      <c r="A48" s="127" t="s">
        <v>583</v>
      </c>
      <c r="B48" s="128">
        <v>599619263.94000006</v>
      </c>
      <c r="C48" s="128">
        <v>353395725.29000002</v>
      </c>
      <c r="D48" s="128">
        <v>353395725.29000002</v>
      </c>
    </row>
    <row r="49" spans="1:4" ht="28.8">
      <c r="A49" s="129" t="s">
        <v>584</v>
      </c>
      <c r="B49" s="122">
        <f>B50-B51</f>
        <v>0</v>
      </c>
      <c r="C49" s="122">
        <f>C50-C51</f>
        <v>0</v>
      </c>
      <c r="D49" s="122">
        <f>D50-D51</f>
        <v>0</v>
      </c>
    </row>
    <row r="50" spans="1:4" ht="28.8">
      <c r="A50" s="154" t="s">
        <v>577</v>
      </c>
      <c r="B50" s="123">
        <v>0</v>
      </c>
      <c r="C50" s="123">
        <v>0</v>
      </c>
      <c r="D50" s="123">
        <v>0</v>
      </c>
    </row>
    <row r="51" spans="1:4">
      <c r="A51" s="130" t="s">
        <v>580</v>
      </c>
      <c r="B51" s="123">
        <v>0</v>
      </c>
      <c r="C51" s="123">
        <v>0</v>
      </c>
      <c r="D51" s="123">
        <v>0</v>
      </c>
    </row>
    <row r="52" spans="1:4">
      <c r="A52" s="18"/>
      <c r="B52" s="124"/>
      <c r="C52" s="124"/>
      <c r="D52" s="124"/>
    </row>
    <row r="53" spans="1:4">
      <c r="A53" s="17" t="s">
        <v>561</v>
      </c>
      <c r="B53" s="123">
        <v>599619263.94000006</v>
      </c>
      <c r="C53" s="123">
        <v>229494500.88</v>
      </c>
      <c r="D53" s="123">
        <v>229483828.88</v>
      </c>
    </row>
    <row r="54" spans="1:4">
      <c r="A54" s="18"/>
      <c r="B54" s="124"/>
      <c r="C54" s="124"/>
      <c r="D54" s="124"/>
    </row>
    <row r="55" spans="1:4">
      <c r="A55" s="17" t="s">
        <v>564</v>
      </c>
      <c r="B55" s="131"/>
      <c r="C55" s="123">
        <v>-33593277.100000001</v>
      </c>
      <c r="D55" s="123">
        <v>-33593277.100000001</v>
      </c>
    </row>
    <row r="56" spans="1:4">
      <c r="A56" s="18"/>
      <c r="B56" s="124"/>
      <c r="C56" s="124"/>
      <c r="D56" s="124"/>
    </row>
    <row r="57" spans="1:4" ht="28.8">
      <c r="A57" s="117" t="s">
        <v>585</v>
      </c>
      <c r="B57" s="122">
        <f>B48+B49-B53+B55</f>
        <v>0</v>
      </c>
      <c r="C57" s="122">
        <f>C48+C49-C53+C55</f>
        <v>90307947.310000032</v>
      </c>
      <c r="D57" s="122">
        <f>D48+D49-D53+D55</f>
        <v>90318619.310000032</v>
      </c>
    </row>
    <row r="58" spans="1:4">
      <c r="A58" s="132"/>
      <c r="B58" s="133"/>
      <c r="C58" s="133"/>
      <c r="D58" s="133"/>
    </row>
    <row r="59" spans="1:4" ht="28.8">
      <c r="A59" s="117" t="s">
        <v>586</v>
      </c>
      <c r="B59" s="122">
        <f>B57-B49</f>
        <v>0</v>
      </c>
      <c r="C59" s="122">
        <f>C57-C49</f>
        <v>90307947.310000032</v>
      </c>
      <c r="D59" s="122">
        <f>D57-D49</f>
        <v>90318619.310000032</v>
      </c>
    </row>
    <row r="60" spans="1:4">
      <c r="A60" s="5"/>
      <c r="B60" s="126"/>
      <c r="C60" s="126"/>
      <c r="D60" s="126"/>
    </row>
    <row r="61" spans="1:4">
      <c r="B61" s="134"/>
      <c r="C61" s="134"/>
      <c r="D61" s="134"/>
    </row>
    <row r="62" spans="1:4" ht="28.8">
      <c r="A62" s="108" t="s">
        <v>569</v>
      </c>
      <c r="B62" s="121" t="s">
        <v>575</v>
      </c>
      <c r="C62" s="121" t="s">
        <v>10</v>
      </c>
      <c r="D62" s="121" t="s">
        <v>554</v>
      </c>
    </row>
    <row r="63" spans="1:4">
      <c r="A63" s="127" t="s">
        <v>557</v>
      </c>
      <c r="B63" s="135">
        <v>276631013.63999999</v>
      </c>
      <c r="C63" s="135">
        <v>177561429.94999999</v>
      </c>
      <c r="D63" s="135">
        <v>177561429.94999999</v>
      </c>
    </row>
    <row r="64" spans="1:4" ht="28.8">
      <c r="A64" s="129" t="s">
        <v>587</v>
      </c>
      <c r="B64" s="109">
        <f>B65-B66</f>
        <v>-9500000.0099999998</v>
      </c>
      <c r="C64" s="109">
        <f>C65-C66</f>
        <v>-4203473.28</v>
      </c>
      <c r="D64" s="109">
        <f>D65-D66</f>
        <v>-4203473.28</v>
      </c>
    </row>
    <row r="65" spans="1:4" ht="28.8">
      <c r="A65" s="154" t="s">
        <v>578</v>
      </c>
      <c r="B65" s="110">
        <v>0</v>
      </c>
      <c r="C65" s="110">
        <v>0</v>
      </c>
      <c r="D65" s="110">
        <v>0</v>
      </c>
    </row>
    <row r="66" spans="1:4">
      <c r="A66" s="130" t="s">
        <v>581</v>
      </c>
      <c r="B66" s="110">
        <v>9500000.0099999998</v>
      </c>
      <c r="C66" s="110">
        <v>4203473.28</v>
      </c>
      <c r="D66" s="110">
        <v>4203473.28</v>
      </c>
    </row>
    <row r="67" spans="1:4">
      <c r="A67" s="18"/>
      <c r="B67" s="112"/>
      <c r="C67" s="112"/>
      <c r="D67" s="112"/>
    </row>
    <row r="68" spans="1:4">
      <c r="A68" s="17" t="s">
        <v>588</v>
      </c>
      <c r="B68" s="110">
        <v>267131013.63</v>
      </c>
      <c r="C68" s="110">
        <v>141731485.69999999</v>
      </c>
      <c r="D68" s="110">
        <v>141730827.25999999</v>
      </c>
    </row>
    <row r="69" spans="1:4">
      <c r="A69" s="18"/>
      <c r="B69" s="112"/>
      <c r="C69" s="112"/>
      <c r="D69" s="112"/>
    </row>
    <row r="70" spans="1:4" ht="28.8">
      <c r="A70" s="20" t="s">
        <v>565</v>
      </c>
      <c r="B70" s="136">
        <v>0</v>
      </c>
      <c r="C70" s="110">
        <v>-89704974.859999999</v>
      </c>
      <c r="D70" s="110">
        <v>-89704974.859999999</v>
      </c>
    </row>
    <row r="71" spans="1:4">
      <c r="A71" s="18"/>
      <c r="B71" s="112"/>
      <c r="C71" s="112"/>
      <c r="D71" s="112"/>
    </row>
    <row r="72" spans="1:4" ht="28.8">
      <c r="A72" s="117" t="s">
        <v>589</v>
      </c>
      <c r="B72" s="109">
        <f>B63+B64-B68+B70</f>
        <v>0</v>
      </c>
      <c r="C72" s="109">
        <f>C63+C64-C68+C70</f>
        <v>-58078503.890000001</v>
      </c>
      <c r="D72" s="109">
        <f>D63+D64-D68+D70</f>
        <v>-58077845.450000003</v>
      </c>
    </row>
    <row r="73" spans="1:4">
      <c r="A73" s="18"/>
      <c r="B73" s="112"/>
      <c r="C73" s="112"/>
      <c r="D73" s="112"/>
    </row>
    <row r="74" spans="1:4" ht="28.8">
      <c r="A74" s="117" t="s">
        <v>590</v>
      </c>
      <c r="B74" s="109">
        <f>B72-B64</f>
        <v>9500000.0099999998</v>
      </c>
      <c r="C74" s="109">
        <f>C72-C64</f>
        <v>-53875030.609999999</v>
      </c>
      <c r="D74" s="109">
        <f>D72-D64</f>
        <v>-53874372.170000002</v>
      </c>
    </row>
    <row r="75" spans="1:4">
      <c r="A75" s="5"/>
      <c r="B75" s="137"/>
      <c r="C75" s="137"/>
      <c r="D75" s="137"/>
    </row>
    <row r="76" spans="1:4">
      <c r="A76" s="150" t="s">
        <v>661</v>
      </c>
    </row>
  </sheetData>
  <mergeCells count="5">
    <mergeCell ref="A1:D1"/>
    <mergeCell ref="A2:D2"/>
    <mergeCell ref="A3:D3"/>
    <mergeCell ref="A4:D4"/>
    <mergeCell ref="A5:D5"/>
  </mergeCells>
  <pageMargins left="0.31496062992125984" right="0.11811023622047245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3"/>
  <sheetViews>
    <sheetView workbookViewId="0">
      <selection activeCell="A6" sqref="A6:A7"/>
    </sheetView>
  </sheetViews>
  <sheetFormatPr baseColWidth="10" defaultRowHeight="14.4"/>
  <cols>
    <col min="1" max="1" width="60.109375" customWidth="1"/>
    <col min="2" max="2" width="13.6640625" bestFit="1" customWidth="1"/>
    <col min="3" max="3" width="14.109375" customWidth="1"/>
    <col min="4" max="4" width="15.21875" bestFit="1" customWidth="1"/>
    <col min="5" max="5" width="13.6640625" bestFit="1" customWidth="1"/>
    <col min="6" max="6" width="14.6640625" customWidth="1"/>
    <col min="7" max="7" width="15.21875" customWidth="1"/>
  </cols>
  <sheetData>
    <row r="1" spans="1:8" ht="21">
      <c r="A1" s="172" t="s">
        <v>591</v>
      </c>
      <c r="B1" s="172"/>
      <c r="C1" s="172"/>
      <c r="D1" s="172"/>
      <c r="E1" s="172"/>
      <c r="F1" s="172"/>
      <c r="G1" s="172"/>
      <c r="H1" s="138"/>
    </row>
    <row r="2" spans="1:8">
      <c r="A2" s="158" t="s">
        <v>331</v>
      </c>
      <c r="B2" s="159"/>
      <c r="C2" s="159"/>
      <c r="D2" s="159"/>
      <c r="E2" s="159"/>
      <c r="F2" s="159"/>
      <c r="G2" s="160"/>
    </row>
    <row r="3" spans="1:8">
      <c r="A3" s="161" t="s">
        <v>592</v>
      </c>
      <c r="B3" s="162"/>
      <c r="C3" s="162"/>
      <c r="D3" s="162"/>
      <c r="E3" s="162"/>
      <c r="F3" s="162"/>
      <c r="G3" s="163"/>
    </row>
    <row r="4" spans="1:8">
      <c r="A4" s="161" t="s">
        <v>332</v>
      </c>
      <c r="B4" s="162"/>
      <c r="C4" s="162"/>
      <c r="D4" s="162"/>
      <c r="E4" s="162"/>
      <c r="F4" s="162"/>
      <c r="G4" s="163"/>
    </row>
    <row r="5" spans="1:8">
      <c r="A5" s="164" t="s">
        <v>3</v>
      </c>
      <c r="B5" s="165"/>
      <c r="C5" s="165"/>
      <c r="D5" s="165"/>
      <c r="E5" s="165"/>
      <c r="F5" s="165"/>
      <c r="G5" s="166"/>
    </row>
    <row r="6" spans="1:8">
      <c r="A6" s="169" t="s">
        <v>593</v>
      </c>
      <c r="B6" s="171" t="s">
        <v>594</v>
      </c>
      <c r="C6" s="171"/>
      <c r="D6" s="171"/>
      <c r="E6" s="171"/>
      <c r="F6" s="171"/>
      <c r="G6" s="171" t="s">
        <v>595</v>
      </c>
    </row>
    <row r="7" spans="1:8" ht="28.8">
      <c r="A7" s="170"/>
      <c r="B7" s="14" t="s">
        <v>596</v>
      </c>
      <c r="C7" s="4" t="s">
        <v>90</v>
      </c>
      <c r="D7" s="14" t="s">
        <v>91</v>
      </c>
      <c r="E7" s="14" t="s">
        <v>10</v>
      </c>
      <c r="F7" s="14" t="s">
        <v>597</v>
      </c>
      <c r="G7" s="171"/>
    </row>
    <row r="8" spans="1:8">
      <c r="A8" s="11" t="s">
        <v>598</v>
      </c>
      <c r="B8" s="139"/>
      <c r="C8" s="139"/>
      <c r="D8" s="139"/>
      <c r="E8" s="139"/>
      <c r="F8" s="139"/>
      <c r="G8" s="139"/>
    </row>
    <row r="9" spans="1:8">
      <c r="A9" s="17" t="s">
        <v>599</v>
      </c>
      <c r="B9" s="123">
        <v>126180360.31</v>
      </c>
      <c r="C9" s="123">
        <v>0</v>
      </c>
      <c r="D9" s="140">
        <f>B9+C9</f>
        <v>126180360.31</v>
      </c>
      <c r="E9" s="123">
        <v>96786724.370000005</v>
      </c>
      <c r="F9" s="123">
        <v>96786724.280000001</v>
      </c>
      <c r="G9" s="140">
        <f>F9-B9</f>
        <v>-29393636.030000001</v>
      </c>
      <c r="H9" s="141"/>
    </row>
    <row r="10" spans="1:8">
      <c r="A10" s="17" t="s">
        <v>600</v>
      </c>
      <c r="B10" s="123">
        <v>0</v>
      </c>
      <c r="C10" s="123">
        <v>0</v>
      </c>
      <c r="D10" s="140">
        <f t="shared" ref="D10:D15" si="0">B10+C10</f>
        <v>0</v>
      </c>
      <c r="E10" s="123">
        <v>0</v>
      </c>
      <c r="F10" s="123">
        <v>0</v>
      </c>
      <c r="G10" s="140">
        <f t="shared" ref="G10:G39" si="1">F10-B10</f>
        <v>0</v>
      </c>
    </row>
    <row r="11" spans="1:8">
      <c r="A11" s="17" t="s">
        <v>601</v>
      </c>
      <c r="B11" s="123">
        <v>0</v>
      </c>
      <c r="C11" s="123">
        <v>0</v>
      </c>
      <c r="D11" s="140">
        <f t="shared" si="0"/>
        <v>0</v>
      </c>
      <c r="E11" s="123">
        <v>0</v>
      </c>
      <c r="F11" s="123">
        <v>0</v>
      </c>
      <c r="G11" s="140">
        <f t="shared" si="1"/>
        <v>0</v>
      </c>
    </row>
    <row r="12" spans="1:8">
      <c r="A12" s="17" t="s">
        <v>602</v>
      </c>
      <c r="B12" s="123">
        <v>89568885.900000006</v>
      </c>
      <c r="C12" s="123">
        <v>0</v>
      </c>
      <c r="D12" s="140">
        <f t="shared" si="0"/>
        <v>89568885.900000006</v>
      </c>
      <c r="E12" s="123">
        <v>29877893.75</v>
      </c>
      <c r="F12" s="123">
        <v>29877893.68</v>
      </c>
      <c r="G12" s="140">
        <f t="shared" si="1"/>
        <v>-59690992.220000006</v>
      </c>
    </row>
    <row r="13" spans="1:8">
      <c r="A13" s="17" t="s">
        <v>603</v>
      </c>
      <c r="B13" s="123">
        <v>12542584.27</v>
      </c>
      <c r="C13" s="123">
        <v>0</v>
      </c>
      <c r="D13" s="140">
        <f t="shared" si="0"/>
        <v>12542584.27</v>
      </c>
      <c r="E13" s="123">
        <v>5922552.5099999998</v>
      </c>
      <c r="F13" s="123">
        <v>5922552.54</v>
      </c>
      <c r="G13" s="140">
        <f t="shared" si="1"/>
        <v>-6620031.7299999995</v>
      </c>
    </row>
    <row r="14" spans="1:8">
      <c r="A14" s="17" t="s">
        <v>604</v>
      </c>
      <c r="B14" s="123">
        <v>22028694.190000001</v>
      </c>
      <c r="C14" s="123">
        <v>0</v>
      </c>
      <c r="D14" s="140">
        <f t="shared" si="0"/>
        <v>22028694.190000001</v>
      </c>
      <c r="E14" s="123">
        <v>6712380.5899999999</v>
      </c>
      <c r="F14" s="123">
        <v>6712380.7199999997</v>
      </c>
      <c r="G14" s="140">
        <f t="shared" si="1"/>
        <v>-15316313.470000003</v>
      </c>
    </row>
    <row r="15" spans="1:8">
      <c r="A15" s="17" t="s">
        <v>605</v>
      </c>
      <c r="B15" s="123">
        <v>0</v>
      </c>
      <c r="C15" s="123">
        <v>0</v>
      </c>
      <c r="D15" s="140">
        <f t="shared" si="0"/>
        <v>0</v>
      </c>
      <c r="E15" s="123">
        <v>0</v>
      </c>
      <c r="F15" s="123">
        <v>0</v>
      </c>
      <c r="G15" s="140">
        <f t="shared" si="1"/>
        <v>0</v>
      </c>
    </row>
    <row r="16" spans="1:8">
      <c r="A16" s="142" t="s">
        <v>606</v>
      </c>
      <c r="B16" s="140">
        <f t="shared" ref="B16:F16" si="2">SUM(B17:B27)</f>
        <v>343579252.10000002</v>
      </c>
      <c r="C16" s="140">
        <f t="shared" si="2"/>
        <v>136940266.04000002</v>
      </c>
      <c r="D16" s="140">
        <f t="shared" si="2"/>
        <v>480519518.13999999</v>
      </c>
      <c r="E16" s="140">
        <f t="shared" si="2"/>
        <v>210527055.10000002</v>
      </c>
      <c r="F16" s="140">
        <f t="shared" si="2"/>
        <v>210527055.10000002</v>
      </c>
      <c r="G16" s="140">
        <f t="shared" si="1"/>
        <v>-133052197</v>
      </c>
    </row>
    <row r="17" spans="1:7">
      <c r="A17" s="19" t="s">
        <v>607</v>
      </c>
      <c r="B17" s="123">
        <v>252676479.84999999</v>
      </c>
      <c r="C17" s="123">
        <v>75018314.150000006</v>
      </c>
      <c r="D17" s="140">
        <f t="shared" ref="D17:D27" si="3">B17+C17</f>
        <v>327694794</v>
      </c>
      <c r="E17" s="123">
        <v>142983639.88999999</v>
      </c>
      <c r="F17" s="123">
        <v>142983639.88999999</v>
      </c>
      <c r="G17" s="140">
        <f t="shared" si="1"/>
        <v>-109692839.96000001</v>
      </c>
    </row>
    <row r="18" spans="1:7">
      <c r="A18" s="19" t="s">
        <v>608</v>
      </c>
      <c r="B18" s="123">
        <v>25808498.640000001</v>
      </c>
      <c r="C18" s="123">
        <v>33304926.359999999</v>
      </c>
      <c r="D18" s="140">
        <f t="shared" si="3"/>
        <v>59113425</v>
      </c>
      <c r="E18" s="123">
        <v>25480510.170000002</v>
      </c>
      <c r="F18" s="123">
        <v>25480510.170000002</v>
      </c>
      <c r="G18" s="140">
        <f t="shared" si="1"/>
        <v>-327988.46999999881</v>
      </c>
    </row>
    <row r="19" spans="1:7">
      <c r="A19" s="19" t="s">
        <v>609</v>
      </c>
      <c r="B19" s="123">
        <v>26696512.66</v>
      </c>
      <c r="C19" s="123">
        <v>3545574.34</v>
      </c>
      <c r="D19" s="140">
        <f t="shared" si="3"/>
        <v>30242087</v>
      </c>
      <c r="E19" s="123">
        <v>21677794.43</v>
      </c>
      <c r="F19" s="123">
        <v>21677794.43</v>
      </c>
      <c r="G19" s="140">
        <f t="shared" si="1"/>
        <v>-5018718.2300000004</v>
      </c>
    </row>
    <row r="20" spans="1:7">
      <c r="A20" s="19" t="s">
        <v>610</v>
      </c>
      <c r="B20" s="140">
        <v>0</v>
      </c>
      <c r="C20" s="140">
        <v>0</v>
      </c>
      <c r="D20" s="140">
        <f t="shared" si="3"/>
        <v>0</v>
      </c>
      <c r="E20" s="140">
        <v>0</v>
      </c>
      <c r="F20" s="140">
        <v>0</v>
      </c>
      <c r="G20" s="140">
        <f t="shared" si="1"/>
        <v>0</v>
      </c>
    </row>
    <row r="21" spans="1:7">
      <c r="A21" s="19" t="s">
        <v>611</v>
      </c>
      <c r="B21" s="140">
        <v>0</v>
      </c>
      <c r="C21" s="140">
        <v>0</v>
      </c>
      <c r="D21" s="140">
        <f t="shared" si="3"/>
        <v>0</v>
      </c>
      <c r="E21" s="140">
        <v>0</v>
      </c>
      <c r="F21" s="140">
        <v>0</v>
      </c>
      <c r="G21" s="140">
        <f t="shared" si="1"/>
        <v>0</v>
      </c>
    </row>
    <row r="22" spans="1:7">
      <c r="A22" s="19" t="s">
        <v>612</v>
      </c>
      <c r="B22" s="123">
        <v>14550705.07</v>
      </c>
      <c r="C22" s="123">
        <v>9706221.0700000003</v>
      </c>
      <c r="D22" s="140">
        <f t="shared" si="3"/>
        <v>24256926.140000001</v>
      </c>
      <c r="E22" s="123">
        <v>2085776.07</v>
      </c>
      <c r="F22" s="123">
        <v>2085776.07</v>
      </c>
      <c r="G22" s="140">
        <f t="shared" si="1"/>
        <v>-12464929</v>
      </c>
    </row>
    <row r="23" spans="1:7">
      <c r="A23" s="19" t="s">
        <v>613</v>
      </c>
      <c r="B23" s="140">
        <v>0</v>
      </c>
      <c r="C23" s="140">
        <v>0</v>
      </c>
      <c r="D23" s="140">
        <f t="shared" si="3"/>
        <v>0</v>
      </c>
      <c r="E23" s="140">
        <v>0</v>
      </c>
      <c r="F23" s="140">
        <v>0</v>
      </c>
      <c r="G23" s="140">
        <f t="shared" si="1"/>
        <v>0</v>
      </c>
    </row>
    <row r="24" spans="1:7">
      <c r="A24" s="19" t="s">
        <v>614</v>
      </c>
      <c r="B24" s="140">
        <v>0</v>
      </c>
      <c r="C24" s="140">
        <v>0</v>
      </c>
      <c r="D24" s="140">
        <f t="shared" si="3"/>
        <v>0</v>
      </c>
      <c r="E24" s="140">
        <v>0</v>
      </c>
      <c r="F24" s="140">
        <v>0</v>
      </c>
      <c r="G24" s="140">
        <f t="shared" si="1"/>
        <v>0</v>
      </c>
    </row>
    <row r="25" spans="1:7">
      <c r="A25" s="19" t="s">
        <v>615</v>
      </c>
      <c r="B25" s="123">
        <v>5323773.21</v>
      </c>
      <c r="C25" s="123">
        <v>2479988.79</v>
      </c>
      <c r="D25" s="140">
        <f t="shared" si="3"/>
        <v>7803762</v>
      </c>
      <c r="E25" s="123">
        <v>4033646.11</v>
      </c>
      <c r="F25" s="123">
        <v>4033646.11</v>
      </c>
      <c r="G25" s="140">
        <f t="shared" si="1"/>
        <v>-1290127.1000000001</v>
      </c>
    </row>
    <row r="26" spans="1:7">
      <c r="A26" s="19" t="s">
        <v>616</v>
      </c>
      <c r="B26" s="123">
        <v>18523282.670000002</v>
      </c>
      <c r="C26" s="123">
        <v>12885241.33</v>
      </c>
      <c r="D26" s="140">
        <f t="shared" si="3"/>
        <v>31408524</v>
      </c>
      <c r="E26" s="123">
        <v>14265688.43</v>
      </c>
      <c r="F26" s="123">
        <v>14265688.43</v>
      </c>
      <c r="G26" s="140">
        <f t="shared" si="1"/>
        <v>-4257594.2400000021</v>
      </c>
    </row>
    <row r="27" spans="1:7">
      <c r="A27" s="19" t="s">
        <v>617</v>
      </c>
      <c r="B27" s="123">
        <v>0</v>
      </c>
      <c r="C27" s="123">
        <v>0</v>
      </c>
      <c r="D27" s="140">
        <f t="shared" si="3"/>
        <v>0</v>
      </c>
      <c r="E27" s="123">
        <v>0</v>
      </c>
      <c r="F27" s="123">
        <v>0</v>
      </c>
      <c r="G27" s="140">
        <f t="shared" si="1"/>
        <v>0</v>
      </c>
    </row>
    <row r="28" spans="1:7">
      <c r="A28" s="17" t="s">
        <v>618</v>
      </c>
      <c r="B28" s="140">
        <f>SUM(B29:B33)</f>
        <v>4663917.0999999996</v>
      </c>
      <c r="C28" s="140">
        <f t="shared" ref="C28:F28" si="4">SUM(C29:C33)</f>
        <v>3251103.9</v>
      </c>
      <c r="D28" s="140">
        <f t="shared" si="4"/>
        <v>7915021</v>
      </c>
      <c r="E28" s="140">
        <f t="shared" si="4"/>
        <v>3334409.1499999994</v>
      </c>
      <c r="F28" s="140">
        <f t="shared" si="4"/>
        <v>3334409.1499999994</v>
      </c>
      <c r="G28" s="140">
        <f t="shared" si="1"/>
        <v>-1329507.9500000002</v>
      </c>
    </row>
    <row r="29" spans="1:7">
      <c r="A29" s="19" t="s">
        <v>619</v>
      </c>
      <c r="B29" s="123">
        <v>0</v>
      </c>
      <c r="C29" s="123">
        <v>0</v>
      </c>
      <c r="D29" s="140">
        <f t="shared" ref="D29:D33" si="5">B29+C29</f>
        <v>0</v>
      </c>
      <c r="E29" s="123">
        <v>32223.78</v>
      </c>
      <c r="F29" s="123">
        <v>32223.78</v>
      </c>
      <c r="G29" s="140">
        <f t="shared" si="1"/>
        <v>32223.78</v>
      </c>
    </row>
    <row r="30" spans="1:7">
      <c r="A30" s="19" t="s">
        <v>620</v>
      </c>
      <c r="B30" s="123">
        <v>4663917.0999999996</v>
      </c>
      <c r="C30" s="123">
        <v>841729</v>
      </c>
      <c r="D30" s="140">
        <f t="shared" si="5"/>
        <v>5505646.0999999996</v>
      </c>
      <c r="E30" s="123">
        <v>2781662.88</v>
      </c>
      <c r="F30" s="123">
        <v>2781662.88</v>
      </c>
      <c r="G30" s="140">
        <f t="shared" si="1"/>
        <v>-1882254.2199999997</v>
      </c>
    </row>
    <row r="31" spans="1:7">
      <c r="A31" s="19" t="s">
        <v>621</v>
      </c>
      <c r="B31" s="123">
        <v>0</v>
      </c>
      <c r="C31" s="123">
        <v>206652.9</v>
      </c>
      <c r="D31" s="140">
        <f t="shared" si="5"/>
        <v>206652.9</v>
      </c>
      <c r="E31" s="123">
        <v>520522.49</v>
      </c>
      <c r="F31" s="123">
        <v>520522.49</v>
      </c>
      <c r="G31" s="140">
        <f t="shared" si="1"/>
        <v>520522.49</v>
      </c>
    </row>
    <row r="32" spans="1:7">
      <c r="A32" s="19" t="s">
        <v>622</v>
      </c>
      <c r="B32" s="140">
        <v>0</v>
      </c>
      <c r="C32" s="140">
        <v>0</v>
      </c>
      <c r="D32" s="140">
        <f t="shared" si="5"/>
        <v>0</v>
      </c>
      <c r="E32" s="140">
        <v>0</v>
      </c>
      <c r="F32" s="140">
        <v>0</v>
      </c>
      <c r="G32" s="140">
        <f t="shared" si="1"/>
        <v>0</v>
      </c>
    </row>
    <row r="33" spans="1:8">
      <c r="A33" s="19" t="s">
        <v>623</v>
      </c>
      <c r="B33" s="123">
        <v>0</v>
      </c>
      <c r="C33" s="123">
        <v>2202722</v>
      </c>
      <c r="D33" s="140">
        <f t="shared" si="5"/>
        <v>2202722</v>
      </c>
      <c r="E33" s="123">
        <v>0</v>
      </c>
      <c r="F33" s="123">
        <v>0</v>
      </c>
      <c r="G33" s="140">
        <f t="shared" si="1"/>
        <v>0</v>
      </c>
    </row>
    <row r="34" spans="1:8">
      <c r="A34" s="17" t="s">
        <v>624</v>
      </c>
      <c r="B34" s="123">
        <v>1055570.07</v>
      </c>
      <c r="C34" s="123">
        <v>506332</v>
      </c>
      <c r="D34" s="140">
        <f>B34+C34</f>
        <v>1561902.07</v>
      </c>
      <c r="E34" s="123">
        <v>231922.18</v>
      </c>
      <c r="F34" s="123">
        <v>231922.18</v>
      </c>
      <c r="G34" s="140">
        <f t="shared" si="1"/>
        <v>-823647.89000000013</v>
      </c>
    </row>
    <row r="35" spans="1:8">
      <c r="A35" s="17" t="s">
        <v>625</v>
      </c>
      <c r="B35" s="140">
        <f>B36</f>
        <v>0</v>
      </c>
      <c r="C35" s="140">
        <f>C36</f>
        <v>0</v>
      </c>
      <c r="D35" s="140">
        <f>B35+C35</f>
        <v>0</v>
      </c>
      <c r="E35" s="140">
        <f>E36</f>
        <v>2787.64</v>
      </c>
      <c r="F35" s="140">
        <f>F36</f>
        <v>2787.64</v>
      </c>
      <c r="G35" s="140">
        <f t="shared" si="1"/>
        <v>2787.64</v>
      </c>
    </row>
    <row r="36" spans="1:8">
      <c r="A36" s="19" t="s">
        <v>626</v>
      </c>
      <c r="B36" s="123">
        <v>0</v>
      </c>
      <c r="C36" s="123">
        <v>0</v>
      </c>
      <c r="D36" s="140">
        <f>B36+C36</f>
        <v>0</v>
      </c>
      <c r="E36" s="123">
        <v>2787.64</v>
      </c>
      <c r="F36" s="123">
        <v>2787.64</v>
      </c>
      <c r="G36" s="140">
        <f t="shared" si="1"/>
        <v>2787.64</v>
      </c>
    </row>
    <row r="37" spans="1:8">
      <c r="A37" s="17" t="s">
        <v>627</v>
      </c>
      <c r="B37" s="140">
        <f>B38+B39</f>
        <v>0</v>
      </c>
      <c r="C37" s="140">
        <f t="shared" ref="C37:F37" si="6">C38+C39</f>
        <v>0</v>
      </c>
      <c r="D37" s="140">
        <f t="shared" si="6"/>
        <v>0</v>
      </c>
      <c r="E37" s="140">
        <f t="shared" si="6"/>
        <v>0</v>
      </c>
      <c r="F37" s="140">
        <f t="shared" si="6"/>
        <v>0</v>
      </c>
      <c r="G37" s="140">
        <f t="shared" si="1"/>
        <v>0</v>
      </c>
    </row>
    <row r="38" spans="1:8">
      <c r="A38" s="19" t="s">
        <v>628</v>
      </c>
      <c r="B38" s="140">
        <v>0</v>
      </c>
      <c r="C38" s="140">
        <v>0</v>
      </c>
      <c r="D38" s="140">
        <f>B38+C38</f>
        <v>0</v>
      </c>
      <c r="E38" s="140">
        <v>0</v>
      </c>
      <c r="F38" s="140">
        <v>0</v>
      </c>
      <c r="G38" s="140">
        <f t="shared" si="1"/>
        <v>0</v>
      </c>
    </row>
    <row r="39" spans="1:8">
      <c r="A39" s="19" t="s">
        <v>629</v>
      </c>
      <c r="B39" s="140">
        <v>0</v>
      </c>
      <c r="C39" s="140">
        <v>0</v>
      </c>
      <c r="D39" s="140">
        <f>B39+C39</f>
        <v>0</v>
      </c>
      <c r="E39" s="140">
        <v>0</v>
      </c>
      <c r="F39" s="140">
        <v>0</v>
      </c>
      <c r="G39" s="140">
        <f t="shared" si="1"/>
        <v>0</v>
      </c>
    </row>
    <row r="40" spans="1:8">
      <c r="A40" s="18"/>
      <c r="B40" s="140"/>
      <c r="C40" s="140"/>
      <c r="D40" s="140"/>
      <c r="E40" s="140"/>
      <c r="F40" s="140"/>
      <c r="G40" s="140"/>
    </row>
    <row r="41" spans="1:8">
      <c r="A41" s="12" t="s">
        <v>630</v>
      </c>
      <c r="B41" s="122">
        <f>B9+B10+B11+B12+B13+B14+B15+B16+B28++B34+B35+B37</f>
        <v>599619263.94000006</v>
      </c>
      <c r="C41" s="122">
        <f t="shared" ref="C41:G41" si="7">C9+C10+C11+C12+C13+C14+C15+C16+C28++C34+C35+C37</f>
        <v>140697701.94000003</v>
      </c>
      <c r="D41" s="122">
        <f t="shared" si="7"/>
        <v>740316965.88</v>
      </c>
      <c r="E41" s="122">
        <f t="shared" si="7"/>
        <v>353395725.29000002</v>
      </c>
      <c r="F41" s="122">
        <f t="shared" si="7"/>
        <v>353395725.29000002</v>
      </c>
      <c r="G41" s="122">
        <f t="shared" si="7"/>
        <v>-246223538.64999998</v>
      </c>
    </row>
    <row r="42" spans="1:8">
      <c r="A42" s="12" t="s">
        <v>631</v>
      </c>
      <c r="B42" s="143"/>
      <c r="C42" s="143"/>
      <c r="D42" s="143"/>
      <c r="E42" s="143"/>
      <c r="F42" s="143"/>
      <c r="G42" s="122">
        <f>IF((F41-B41)&lt;0,0,(F41-B41))</f>
        <v>0</v>
      </c>
      <c r="H42" s="141"/>
    </row>
    <row r="43" spans="1:8">
      <c r="A43" s="18"/>
      <c r="B43" s="124"/>
      <c r="C43" s="124"/>
      <c r="D43" s="124"/>
      <c r="E43" s="124"/>
      <c r="F43" s="124"/>
      <c r="G43" s="124"/>
    </row>
    <row r="44" spans="1:8">
      <c r="A44" s="12" t="s">
        <v>632</v>
      </c>
      <c r="B44" s="124"/>
      <c r="C44" s="124"/>
      <c r="D44" s="124"/>
      <c r="E44" s="124"/>
      <c r="F44" s="124"/>
      <c r="G44" s="124"/>
    </row>
    <row r="45" spans="1:8">
      <c r="A45" s="17" t="s">
        <v>633</v>
      </c>
      <c r="B45" s="140">
        <f>SUM(B46:B53)</f>
        <v>276631013.63999999</v>
      </c>
      <c r="C45" s="140">
        <f t="shared" ref="C45:F45" si="8">SUM(C46:C53)</f>
        <v>52330233.359999999</v>
      </c>
      <c r="D45" s="140">
        <f t="shared" si="8"/>
        <v>328961247</v>
      </c>
      <c r="E45" s="140">
        <f t="shared" si="8"/>
        <v>173545128.31</v>
      </c>
      <c r="F45" s="140">
        <f t="shared" si="8"/>
        <v>173545128.31</v>
      </c>
      <c r="G45" s="140">
        <f>F45-B45</f>
        <v>-103085885.32999998</v>
      </c>
    </row>
    <row r="46" spans="1:8" ht="28.8">
      <c r="A46" s="21" t="s">
        <v>634</v>
      </c>
      <c r="B46" s="140">
        <v>0</v>
      </c>
      <c r="C46" s="140">
        <v>0</v>
      </c>
      <c r="D46" s="140">
        <f>B46+C46</f>
        <v>0</v>
      </c>
      <c r="E46" s="140">
        <v>0</v>
      </c>
      <c r="F46" s="140">
        <v>0</v>
      </c>
      <c r="G46" s="140">
        <f>F46-B46</f>
        <v>0</v>
      </c>
    </row>
    <row r="47" spans="1:8">
      <c r="A47" s="21" t="s">
        <v>635</v>
      </c>
      <c r="B47" s="140">
        <v>0</v>
      </c>
      <c r="C47" s="140">
        <v>0</v>
      </c>
      <c r="D47" s="140">
        <f t="shared" ref="D47:D53" si="9">B47+C47</f>
        <v>0</v>
      </c>
      <c r="E47" s="140">
        <v>0</v>
      </c>
      <c r="F47" s="140">
        <v>0</v>
      </c>
      <c r="G47" s="140">
        <f t="shared" ref="G47:G48" si="10">F47-B47</f>
        <v>0</v>
      </c>
    </row>
    <row r="48" spans="1:8">
      <c r="A48" s="21" t="s">
        <v>636</v>
      </c>
      <c r="B48" s="123">
        <v>81761657.310000002</v>
      </c>
      <c r="C48" s="123">
        <v>4002504.69</v>
      </c>
      <c r="D48" s="140">
        <f t="shared" si="9"/>
        <v>85764162</v>
      </c>
      <c r="E48" s="123">
        <v>51660841.43</v>
      </c>
      <c r="F48" s="123">
        <v>51660841.43</v>
      </c>
      <c r="G48" s="140">
        <f t="shared" si="10"/>
        <v>-30100815.880000003</v>
      </c>
    </row>
    <row r="49" spans="1:7" ht="43.2">
      <c r="A49" s="21" t="s">
        <v>637</v>
      </c>
      <c r="B49" s="123">
        <v>194869356.33000001</v>
      </c>
      <c r="C49" s="123">
        <v>48327728.670000002</v>
      </c>
      <c r="D49" s="140">
        <f t="shared" si="9"/>
        <v>243197085</v>
      </c>
      <c r="E49" s="123">
        <v>121884286.88</v>
      </c>
      <c r="F49" s="123">
        <v>121884286.88</v>
      </c>
      <c r="G49" s="140">
        <f>F49-B49</f>
        <v>-72985069.450000018</v>
      </c>
    </row>
    <row r="50" spans="1:7">
      <c r="A50" s="21" t="s">
        <v>638</v>
      </c>
      <c r="B50" s="140">
        <v>0</v>
      </c>
      <c r="C50" s="140">
        <v>0</v>
      </c>
      <c r="D50" s="140">
        <f t="shared" si="9"/>
        <v>0</v>
      </c>
      <c r="E50" s="140">
        <v>0</v>
      </c>
      <c r="F50" s="140">
        <v>0</v>
      </c>
      <c r="G50" s="140">
        <f t="shared" ref="G50:G63" si="11">F50-B50</f>
        <v>0</v>
      </c>
    </row>
    <row r="51" spans="1:7" ht="28.8">
      <c r="A51" s="21" t="s">
        <v>639</v>
      </c>
      <c r="B51" s="140">
        <v>0</v>
      </c>
      <c r="C51" s="140">
        <v>0</v>
      </c>
      <c r="D51" s="140">
        <f t="shared" si="9"/>
        <v>0</v>
      </c>
      <c r="E51" s="140">
        <v>0</v>
      </c>
      <c r="F51" s="140">
        <v>0</v>
      </c>
      <c r="G51" s="140">
        <f t="shared" si="11"/>
        <v>0</v>
      </c>
    </row>
    <row r="52" spans="1:7" ht="28.8">
      <c r="A52" s="16" t="s">
        <v>640</v>
      </c>
      <c r="B52" s="140">
        <v>0</v>
      </c>
      <c r="C52" s="140">
        <v>0</v>
      </c>
      <c r="D52" s="140">
        <f t="shared" si="9"/>
        <v>0</v>
      </c>
      <c r="E52" s="140">
        <v>0</v>
      </c>
      <c r="F52" s="140">
        <v>0</v>
      </c>
      <c r="G52" s="140">
        <f t="shared" si="11"/>
        <v>0</v>
      </c>
    </row>
    <row r="53" spans="1:7">
      <c r="A53" s="19" t="s">
        <v>641</v>
      </c>
      <c r="B53" s="140">
        <v>0</v>
      </c>
      <c r="C53" s="140">
        <v>0</v>
      </c>
      <c r="D53" s="140">
        <f t="shared" si="9"/>
        <v>0</v>
      </c>
      <c r="E53" s="140">
        <v>0</v>
      </c>
      <c r="F53" s="140">
        <v>0</v>
      </c>
      <c r="G53" s="140">
        <f t="shared" si="11"/>
        <v>0</v>
      </c>
    </row>
    <row r="54" spans="1:7">
      <c r="A54" s="17" t="s">
        <v>642</v>
      </c>
      <c r="B54" s="140">
        <f>SUM(B55:B58)</f>
        <v>0</v>
      </c>
      <c r="C54" s="140">
        <f t="shared" ref="C54:F54" si="12">SUM(C55:C58)</f>
        <v>587745</v>
      </c>
      <c r="D54" s="140">
        <f t="shared" si="12"/>
        <v>587745</v>
      </c>
      <c r="E54" s="140">
        <f t="shared" si="12"/>
        <v>5410.44</v>
      </c>
      <c r="F54" s="140">
        <f t="shared" si="12"/>
        <v>5410.44</v>
      </c>
      <c r="G54" s="140">
        <f t="shared" si="11"/>
        <v>5410.44</v>
      </c>
    </row>
    <row r="55" spans="1:7">
      <c r="A55" s="16" t="s">
        <v>643</v>
      </c>
      <c r="B55" s="140">
        <v>0</v>
      </c>
      <c r="C55" s="140">
        <v>0</v>
      </c>
      <c r="D55" s="140">
        <f t="shared" ref="D55:D58" si="13">B55+C55</f>
        <v>0</v>
      </c>
      <c r="E55" s="140">
        <v>0</v>
      </c>
      <c r="F55" s="140">
        <v>0</v>
      </c>
      <c r="G55" s="140">
        <f t="shared" si="11"/>
        <v>0</v>
      </c>
    </row>
    <row r="56" spans="1:7">
      <c r="A56" s="21" t="s">
        <v>644</v>
      </c>
      <c r="B56" s="140">
        <v>0</v>
      </c>
      <c r="C56" s="140">
        <v>0</v>
      </c>
      <c r="D56" s="140">
        <f t="shared" si="13"/>
        <v>0</v>
      </c>
      <c r="E56" s="140">
        <v>0</v>
      </c>
      <c r="F56" s="140">
        <v>0</v>
      </c>
      <c r="G56" s="140">
        <f t="shared" si="11"/>
        <v>0</v>
      </c>
    </row>
    <row r="57" spans="1:7">
      <c r="A57" s="21" t="s">
        <v>645</v>
      </c>
      <c r="B57" s="140">
        <v>0</v>
      </c>
      <c r="C57" s="140">
        <v>0</v>
      </c>
      <c r="D57" s="140">
        <f t="shared" si="13"/>
        <v>0</v>
      </c>
      <c r="E57" s="140">
        <v>0</v>
      </c>
      <c r="F57" s="140">
        <v>0</v>
      </c>
      <c r="G57" s="140">
        <f t="shared" si="11"/>
        <v>0</v>
      </c>
    </row>
    <row r="58" spans="1:7">
      <c r="A58" s="16" t="s">
        <v>646</v>
      </c>
      <c r="B58" s="123">
        <v>0</v>
      </c>
      <c r="C58" s="123">
        <v>587745</v>
      </c>
      <c r="D58" s="140">
        <f t="shared" si="13"/>
        <v>587745</v>
      </c>
      <c r="E58" s="123">
        <v>5410.44</v>
      </c>
      <c r="F58" s="123">
        <v>5410.44</v>
      </c>
      <c r="G58" s="140">
        <f t="shared" si="11"/>
        <v>5410.44</v>
      </c>
    </row>
    <row r="59" spans="1:7">
      <c r="A59" s="17" t="s">
        <v>647</v>
      </c>
      <c r="B59" s="140">
        <f>B60+B61</f>
        <v>0</v>
      </c>
      <c r="C59" s="140">
        <f t="shared" ref="C59:F59" si="14">C60+C61</f>
        <v>0</v>
      </c>
      <c r="D59" s="140">
        <f t="shared" si="14"/>
        <v>0</v>
      </c>
      <c r="E59" s="140">
        <f t="shared" si="14"/>
        <v>0</v>
      </c>
      <c r="F59" s="140">
        <f t="shared" si="14"/>
        <v>0</v>
      </c>
      <c r="G59" s="140">
        <f t="shared" si="11"/>
        <v>0</v>
      </c>
    </row>
    <row r="60" spans="1:7" ht="28.8">
      <c r="A60" s="21" t="s">
        <v>648</v>
      </c>
      <c r="B60" s="123">
        <v>0</v>
      </c>
      <c r="C60" s="123">
        <v>0</v>
      </c>
      <c r="D60" s="140">
        <f t="shared" ref="D60:D63" si="15">B60+C60</f>
        <v>0</v>
      </c>
      <c r="E60" s="123">
        <v>0</v>
      </c>
      <c r="F60" s="123">
        <v>0</v>
      </c>
      <c r="G60" s="140">
        <f t="shared" si="11"/>
        <v>0</v>
      </c>
    </row>
    <row r="61" spans="1:7">
      <c r="A61" s="21" t="s">
        <v>649</v>
      </c>
      <c r="B61" s="123">
        <v>0</v>
      </c>
      <c r="C61" s="123">
        <v>0</v>
      </c>
      <c r="D61" s="140">
        <f t="shared" si="15"/>
        <v>0</v>
      </c>
      <c r="E61" s="123">
        <v>0</v>
      </c>
      <c r="F61" s="123">
        <v>0</v>
      </c>
      <c r="G61" s="140">
        <f t="shared" si="11"/>
        <v>0</v>
      </c>
    </row>
    <row r="62" spans="1:7">
      <c r="A62" s="17" t="s">
        <v>650</v>
      </c>
      <c r="B62" s="123">
        <v>0</v>
      </c>
      <c r="C62" s="123">
        <v>0</v>
      </c>
      <c r="D62" s="140">
        <f t="shared" si="15"/>
        <v>0</v>
      </c>
      <c r="E62" s="123">
        <v>0</v>
      </c>
      <c r="F62" s="123">
        <v>0</v>
      </c>
      <c r="G62" s="140">
        <f t="shared" si="11"/>
        <v>0</v>
      </c>
    </row>
    <row r="63" spans="1:7">
      <c r="A63" s="17" t="s">
        <v>651</v>
      </c>
      <c r="B63" s="123">
        <v>0</v>
      </c>
      <c r="C63" s="123">
        <v>0</v>
      </c>
      <c r="D63" s="140">
        <f t="shared" si="15"/>
        <v>0</v>
      </c>
      <c r="E63" s="123">
        <v>0</v>
      </c>
      <c r="F63" s="123">
        <v>0</v>
      </c>
      <c r="G63" s="140">
        <f t="shared" si="11"/>
        <v>0</v>
      </c>
    </row>
    <row r="64" spans="1:7">
      <c r="A64" s="18"/>
      <c r="B64" s="124"/>
      <c r="C64" s="124"/>
      <c r="D64" s="124"/>
      <c r="E64" s="124"/>
      <c r="F64" s="124"/>
      <c r="G64" s="124"/>
    </row>
    <row r="65" spans="1:7">
      <c r="A65" s="12" t="s">
        <v>652</v>
      </c>
      <c r="B65" s="122">
        <f>B45+B54+B59+B62+B63</f>
        <v>276631013.63999999</v>
      </c>
      <c r="C65" s="122">
        <f t="shared" ref="C65:F65" si="16">C45+C54+C59+C62+C63</f>
        <v>52917978.359999999</v>
      </c>
      <c r="D65" s="122">
        <f t="shared" si="16"/>
        <v>329548992</v>
      </c>
      <c r="E65" s="122">
        <f t="shared" si="16"/>
        <v>173550538.75</v>
      </c>
      <c r="F65" s="122">
        <f t="shared" si="16"/>
        <v>173550538.75</v>
      </c>
      <c r="G65" s="122">
        <f>F65-B65</f>
        <v>-103080474.88999999</v>
      </c>
    </row>
    <row r="66" spans="1:7">
      <c r="A66" s="18"/>
      <c r="B66" s="124"/>
      <c r="C66" s="124"/>
      <c r="D66" s="124"/>
      <c r="E66" s="124"/>
      <c r="F66" s="124"/>
      <c r="G66" s="124"/>
    </row>
    <row r="67" spans="1:7">
      <c r="A67" s="12" t="s">
        <v>653</v>
      </c>
      <c r="B67" s="122">
        <f>B68</f>
        <v>0</v>
      </c>
      <c r="C67" s="122">
        <f t="shared" ref="C67:G67" si="17">C68</f>
        <v>0</v>
      </c>
      <c r="D67" s="122">
        <f t="shared" si="17"/>
        <v>0</v>
      </c>
      <c r="E67" s="122">
        <f t="shared" si="17"/>
        <v>0</v>
      </c>
      <c r="F67" s="122">
        <f t="shared" si="17"/>
        <v>0</v>
      </c>
      <c r="G67" s="122">
        <f t="shared" si="17"/>
        <v>0</v>
      </c>
    </row>
    <row r="68" spans="1:7">
      <c r="A68" s="17" t="s">
        <v>654</v>
      </c>
      <c r="B68" s="123">
        <v>0</v>
      </c>
      <c r="C68" s="123">
        <v>0</v>
      </c>
      <c r="D68" s="140">
        <f>B68+C68</f>
        <v>0</v>
      </c>
      <c r="E68" s="123">
        <v>0</v>
      </c>
      <c r="F68" s="123">
        <v>0</v>
      </c>
      <c r="G68" s="140">
        <f t="shared" ref="G68" si="18">F68-B68</f>
        <v>0</v>
      </c>
    </row>
    <row r="69" spans="1:7">
      <c r="A69" s="18"/>
      <c r="B69" s="124"/>
      <c r="C69" s="124"/>
      <c r="D69" s="124"/>
      <c r="E69" s="124"/>
      <c r="F69" s="124"/>
      <c r="G69" s="124"/>
    </row>
    <row r="70" spans="1:7">
      <c r="A70" s="12" t="s">
        <v>655</v>
      </c>
      <c r="B70" s="122">
        <f>B41+B65+B67</f>
        <v>876250277.58000004</v>
      </c>
      <c r="C70" s="122">
        <f t="shared" ref="C70:G70" si="19">C41+C65+C67</f>
        <v>193615680.30000001</v>
      </c>
      <c r="D70" s="122">
        <f t="shared" si="19"/>
        <v>1069865957.88</v>
      </c>
      <c r="E70" s="122">
        <f t="shared" si="19"/>
        <v>526946264.04000002</v>
      </c>
      <c r="F70" s="122">
        <f t="shared" si="19"/>
        <v>526946264.04000002</v>
      </c>
      <c r="G70" s="122">
        <f t="shared" si="19"/>
        <v>-349304013.53999996</v>
      </c>
    </row>
    <row r="71" spans="1:7">
      <c r="A71" s="18"/>
      <c r="B71" s="124"/>
      <c r="C71" s="124"/>
      <c r="D71" s="124"/>
      <c r="E71" s="124"/>
      <c r="F71" s="124"/>
      <c r="G71" s="124"/>
    </row>
    <row r="72" spans="1:7">
      <c r="A72" s="12" t="s">
        <v>656</v>
      </c>
      <c r="B72" s="124"/>
      <c r="C72" s="124"/>
      <c r="D72" s="124"/>
      <c r="E72" s="124"/>
      <c r="F72" s="124"/>
      <c r="G72" s="124"/>
    </row>
    <row r="73" spans="1:7" ht="28.8">
      <c r="A73" s="144" t="s">
        <v>657</v>
      </c>
      <c r="B73" s="123">
        <v>0</v>
      </c>
      <c r="C73" s="123">
        <v>0</v>
      </c>
      <c r="D73" s="140">
        <f t="shared" ref="D73:D74" si="20">B73+C73</f>
        <v>0</v>
      </c>
      <c r="E73" s="123">
        <v>0</v>
      </c>
      <c r="F73" s="123">
        <v>0</v>
      </c>
      <c r="G73" s="140">
        <f t="shared" ref="G73:G74" si="21">F73-B73</f>
        <v>0</v>
      </c>
    </row>
    <row r="74" spans="1:7" ht="28.8">
      <c r="A74" s="144" t="s">
        <v>658</v>
      </c>
      <c r="B74" s="123">
        <v>0</v>
      </c>
      <c r="C74" s="123">
        <v>0</v>
      </c>
      <c r="D74" s="140">
        <f t="shared" si="20"/>
        <v>0</v>
      </c>
      <c r="E74" s="123">
        <v>0</v>
      </c>
      <c r="F74" s="123">
        <v>0</v>
      </c>
      <c r="G74" s="140">
        <f t="shared" si="21"/>
        <v>0</v>
      </c>
    </row>
    <row r="75" spans="1:7">
      <c r="A75" s="117" t="s">
        <v>659</v>
      </c>
      <c r="B75" s="122">
        <f>B73+B74</f>
        <v>0</v>
      </c>
      <c r="C75" s="122">
        <f t="shared" ref="C75:G75" si="22">C73+C74</f>
        <v>0</v>
      </c>
      <c r="D75" s="122">
        <f t="shared" si="22"/>
        <v>0</v>
      </c>
      <c r="E75" s="122">
        <f t="shared" si="22"/>
        <v>0</v>
      </c>
      <c r="F75" s="122">
        <f t="shared" si="22"/>
        <v>0</v>
      </c>
      <c r="G75" s="122">
        <f t="shared" si="22"/>
        <v>0</v>
      </c>
    </row>
    <row r="76" spans="1:7">
      <c r="A76" s="5"/>
      <c r="B76" s="137"/>
      <c r="C76" s="137"/>
      <c r="D76" s="137"/>
      <c r="E76" s="137"/>
      <c r="F76" s="137"/>
      <c r="G76" s="137"/>
    </row>
    <row r="77" spans="1:7">
      <c r="B77" s="145"/>
      <c r="C77" s="145"/>
      <c r="D77" s="145"/>
      <c r="E77" s="145"/>
      <c r="F77" s="145"/>
      <c r="G77" s="145"/>
    </row>
    <row r="78" spans="1:7">
      <c r="A78" t="s">
        <v>660</v>
      </c>
      <c r="B78" s="146">
        <v>0</v>
      </c>
      <c r="C78" s="146">
        <v>0</v>
      </c>
      <c r="D78" s="146">
        <f>B78+C78</f>
        <v>0</v>
      </c>
      <c r="E78" s="146">
        <v>0</v>
      </c>
      <c r="F78" s="146">
        <v>0</v>
      </c>
      <c r="G78" s="147">
        <f>F78-B78</f>
        <v>0</v>
      </c>
    </row>
    <row r="79" spans="1:7">
      <c r="B79" s="145"/>
      <c r="C79" s="145"/>
      <c r="D79" s="145"/>
      <c r="E79" s="145"/>
      <c r="F79" s="145"/>
      <c r="G79" s="148"/>
    </row>
    <row r="80" spans="1:7">
      <c r="A80" s="150" t="s">
        <v>661</v>
      </c>
      <c r="B80" s="151"/>
      <c r="C80" s="151"/>
      <c r="D80" s="151"/>
      <c r="E80" s="151"/>
      <c r="F80" s="149"/>
      <c r="G80" s="149"/>
    </row>
    <row r="81" spans="2:5">
      <c r="B81" s="151"/>
      <c r="C81" s="151"/>
      <c r="D81" s="151">
        <f>B81+C81</f>
        <v>0</v>
      </c>
      <c r="E81" s="151"/>
    </row>
    <row r="82" spans="2:5">
      <c r="B82" s="151"/>
      <c r="C82" s="151"/>
      <c r="D82" s="151"/>
      <c r="E82" s="151"/>
    </row>
    <row r="83" spans="2:5">
      <c r="B83" s="149"/>
      <c r="C83" s="149"/>
      <c r="D83" s="149"/>
      <c r="E83" s="14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31496062992125984" right="0.31496062992125984" top="0.55118110236220474" bottom="0.35433070866141736" header="0.31496062992125984" footer="0.31496062992125984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showGridLines="0" zoomScale="85" zoomScaleNormal="85" workbookViewId="0">
      <selection sqref="A1:G1"/>
    </sheetView>
  </sheetViews>
  <sheetFormatPr baseColWidth="10" defaultRowHeight="14.4"/>
  <cols>
    <col min="1" max="1" width="68.6640625" customWidth="1"/>
    <col min="2" max="2" width="16" customWidth="1"/>
    <col min="3" max="3" width="14.21875" customWidth="1"/>
    <col min="4" max="4" width="16.109375" bestFit="1" customWidth="1"/>
    <col min="5" max="5" width="15.5546875" customWidth="1"/>
    <col min="6" max="6" width="15.6640625" customWidth="1"/>
    <col min="7" max="7" width="16.21875" customWidth="1"/>
  </cols>
  <sheetData>
    <row r="1" spans="1:8" ht="48.75" customHeight="1">
      <c r="A1" s="173" t="s">
        <v>0</v>
      </c>
      <c r="B1" s="172"/>
      <c r="C1" s="172"/>
      <c r="D1" s="172"/>
      <c r="E1" s="172"/>
      <c r="F1" s="172"/>
      <c r="G1" s="172"/>
    </row>
    <row r="2" spans="1:8">
      <c r="A2" s="169" t="s">
        <v>331</v>
      </c>
      <c r="B2" s="169"/>
      <c r="C2" s="169"/>
      <c r="D2" s="169"/>
      <c r="E2" s="169"/>
      <c r="F2" s="169"/>
      <c r="G2" s="169"/>
    </row>
    <row r="3" spans="1:8">
      <c r="A3" s="176" t="s">
        <v>1</v>
      </c>
      <c r="B3" s="176"/>
      <c r="C3" s="176"/>
      <c r="D3" s="176"/>
      <c r="E3" s="176"/>
      <c r="F3" s="176"/>
      <c r="G3" s="176"/>
    </row>
    <row r="4" spans="1:8">
      <c r="A4" s="176" t="s">
        <v>2</v>
      </c>
      <c r="B4" s="176"/>
      <c r="C4" s="176"/>
      <c r="D4" s="176"/>
      <c r="E4" s="176"/>
      <c r="F4" s="176"/>
      <c r="G4" s="176"/>
    </row>
    <row r="5" spans="1:8">
      <c r="A5" s="176" t="s">
        <v>332</v>
      </c>
      <c r="B5" s="176"/>
      <c r="C5" s="176"/>
      <c r="D5" s="176"/>
      <c r="E5" s="176"/>
      <c r="F5" s="176"/>
      <c r="G5" s="176"/>
    </row>
    <row r="6" spans="1:8">
      <c r="A6" s="170" t="s">
        <v>3</v>
      </c>
      <c r="B6" s="170"/>
      <c r="C6" s="170"/>
      <c r="D6" s="170"/>
      <c r="E6" s="170"/>
      <c r="F6" s="170"/>
      <c r="G6" s="170"/>
    </row>
    <row r="7" spans="1:8">
      <c r="A7" s="174" t="s">
        <v>4</v>
      </c>
      <c r="B7" s="174" t="s">
        <v>5</v>
      </c>
      <c r="C7" s="174"/>
      <c r="D7" s="174"/>
      <c r="E7" s="174"/>
      <c r="F7" s="174"/>
      <c r="G7" s="175" t="s">
        <v>6</v>
      </c>
    </row>
    <row r="8" spans="1:8" ht="28.8">
      <c r="A8" s="174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174"/>
    </row>
    <row r="9" spans="1:8">
      <c r="A9" s="6" t="s">
        <v>12</v>
      </c>
      <c r="B9" s="30">
        <f>B10+B18+B189+B28+B38+B48+B58+B62+B71+B75</f>
        <v>599619263.94000006</v>
      </c>
      <c r="C9" s="30">
        <f t="shared" ref="C9:G9" si="0">C10+C18+C189+C28+C38+C48+C58+C62+C71+C75</f>
        <v>315809007.37</v>
      </c>
      <c r="D9" s="30">
        <f t="shared" si="0"/>
        <v>915428271.30999994</v>
      </c>
      <c r="E9" s="30">
        <f t="shared" si="0"/>
        <v>229494500.88</v>
      </c>
      <c r="F9" s="30">
        <f t="shared" si="0"/>
        <v>229483828.88</v>
      </c>
      <c r="G9" s="30">
        <f t="shared" si="0"/>
        <v>685933770.42999995</v>
      </c>
    </row>
    <row r="10" spans="1:8">
      <c r="A10" s="7" t="s">
        <v>13</v>
      </c>
      <c r="B10" s="31">
        <f>SUM(B11:B17)</f>
        <v>330202888.19</v>
      </c>
      <c r="C10" s="31">
        <f t="shared" ref="C10:G10" si="1">SUM(C11:C17)</f>
        <v>0</v>
      </c>
      <c r="D10" s="31">
        <f t="shared" si="1"/>
        <v>330202888.19</v>
      </c>
      <c r="E10" s="31">
        <f t="shared" si="1"/>
        <v>127387057.57999998</v>
      </c>
      <c r="F10" s="31">
        <f t="shared" si="1"/>
        <v>127387057.57999998</v>
      </c>
      <c r="G10" s="31">
        <f t="shared" si="1"/>
        <v>202815830.60999998</v>
      </c>
    </row>
    <row r="11" spans="1:8">
      <c r="A11" s="8" t="s">
        <v>14</v>
      </c>
      <c r="B11" s="48">
        <v>187909673.75</v>
      </c>
      <c r="C11" s="48">
        <v>-420000</v>
      </c>
      <c r="D11" s="31">
        <f>B11+C11</f>
        <v>187489673.75</v>
      </c>
      <c r="E11" s="48">
        <v>80953661.420000002</v>
      </c>
      <c r="F11" s="48">
        <v>80953661.420000002</v>
      </c>
      <c r="G11" s="31">
        <f>D11-E11</f>
        <v>106536012.33</v>
      </c>
      <c r="H11" s="26" t="s">
        <v>152</v>
      </c>
    </row>
    <row r="12" spans="1:8">
      <c r="A12" s="8" t="s">
        <v>15</v>
      </c>
      <c r="B12" s="48">
        <v>1035624.21</v>
      </c>
      <c r="C12" s="48">
        <v>500000</v>
      </c>
      <c r="D12" s="31">
        <f t="shared" ref="D12:D17" si="2">B12+C12</f>
        <v>1535624.21</v>
      </c>
      <c r="E12" s="48">
        <v>909249.94</v>
      </c>
      <c r="F12" s="48">
        <v>909249.94</v>
      </c>
      <c r="G12" s="31">
        <f t="shared" ref="G12:G17" si="3">D12-E12</f>
        <v>626374.27</v>
      </c>
      <c r="H12" s="26" t="s">
        <v>153</v>
      </c>
    </row>
    <row r="13" spans="1:8">
      <c r="A13" s="8" t="s">
        <v>16</v>
      </c>
      <c r="B13" s="48">
        <v>34765104.549999997</v>
      </c>
      <c r="C13" s="48">
        <v>30000</v>
      </c>
      <c r="D13" s="31">
        <f t="shared" si="2"/>
        <v>34795104.549999997</v>
      </c>
      <c r="E13" s="48">
        <v>14039141.550000001</v>
      </c>
      <c r="F13" s="48">
        <v>14039141.550000001</v>
      </c>
      <c r="G13" s="31">
        <f t="shared" si="3"/>
        <v>20755962.999999996</v>
      </c>
      <c r="H13" s="26" t="s">
        <v>154</v>
      </c>
    </row>
    <row r="14" spans="1:8">
      <c r="A14" s="8" t="s">
        <v>17</v>
      </c>
      <c r="B14" s="48">
        <v>69552177.019999996</v>
      </c>
      <c r="C14" s="48">
        <v>0</v>
      </c>
      <c r="D14" s="31">
        <f t="shared" si="2"/>
        <v>69552177.019999996</v>
      </c>
      <c r="E14" s="48">
        <v>19492457.850000001</v>
      </c>
      <c r="F14" s="48">
        <v>19492457.850000001</v>
      </c>
      <c r="G14" s="31">
        <f t="shared" si="3"/>
        <v>50059719.169999994</v>
      </c>
      <c r="H14" s="26" t="s">
        <v>155</v>
      </c>
    </row>
    <row r="15" spans="1:8">
      <c r="A15" s="8" t="s">
        <v>18</v>
      </c>
      <c r="B15" s="48">
        <v>23180684.719999999</v>
      </c>
      <c r="C15" s="48">
        <v>1390000</v>
      </c>
      <c r="D15" s="31">
        <f t="shared" si="2"/>
        <v>24570684.719999999</v>
      </c>
      <c r="E15" s="48">
        <v>11992546.82</v>
      </c>
      <c r="F15" s="48">
        <v>11992546.82</v>
      </c>
      <c r="G15" s="31">
        <f t="shared" si="3"/>
        <v>12578137.899999999</v>
      </c>
      <c r="H15" s="26" t="s">
        <v>156</v>
      </c>
    </row>
    <row r="16" spans="1:8">
      <c r="A16" s="8" t="s">
        <v>19</v>
      </c>
      <c r="B16" s="48">
        <v>13759623.939999999</v>
      </c>
      <c r="C16" s="48">
        <v>-1500000</v>
      </c>
      <c r="D16" s="31">
        <f t="shared" si="2"/>
        <v>12259623.939999999</v>
      </c>
      <c r="E16" s="48">
        <v>0</v>
      </c>
      <c r="F16" s="48">
        <v>0</v>
      </c>
      <c r="G16" s="31">
        <f t="shared" si="3"/>
        <v>12259623.939999999</v>
      </c>
      <c r="H16" s="26" t="s">
        <v>157</v>
      </c>
    </row>
    <row r="17" spans="1:8">
      <c r="A17" s="8" t="s">
        <v>20</v>
      </c>
      <c r="B17" s="31">
        <v>0</v>
      </c>
      <c r="C17" s="31">
        <v>0</v>
      </c>
      <c r="D17" s="31">
        <f t="shared" si="2"/>
        <v>0</v>
      </c>
      <c r="E17" s="31">
        <v>0</v>
      </c>
      <c r="F17" s="31">
        <v>0</v>
      </c>
      <c r="G17" s="31">
        <f t="shared" si="3"/>
        <v>0</v>
      </c>
      <c r="H17" s="26" t="s">
        <v>158</v>
      </c>
    </row>
    <row r="18" spans="1:8">
      <c r="A18" s="7" t="s">
        <v>21</v>
      </c>
      <c r="B18" s="31">
        <f>SUM(B19:B27)</f>
        <v>51426955.170000002</v>
      </c>
      <c r="C18" s="31">
        <f t="shared" ref="C18:G18" si="4">SUM(C19:C27)</f>
        <v>5754659.4800000004</v>
      </c>
      <c r="D18" s="31">
        <f t="shared" si="4"/>
        <v>57181614.649999999</v>
      </c>
      <c r="E18" s="31">
        <f t="shared" si="4"/>
        <v>7603014.2599999998</v>
      </c>
      <c r="F18" s="31">
        <f t="shared" si="4"/>
        <v>7603014.2599999998</v>
      </c>
      <c r="G18" s="31">
        <f t="shared" si="4"/>
        <v>49578600.390000001</v>
      </c>
    </row>
    <row r="19" spans="1:8">
      <c r="A19" s="8" t="s">
        <v>22</v>
      </c>
      <c r="B19" s="48">
        <v>5965497.9000000004</v>
      </c>
      <c r="C19" s="48">
        <v>284910</v>
      </c>
      <c r="D19" s="31">
        <f t="shared" ref="D19:D27" si="5">B19+C19</f>
        <v>6250407.9000000004</v>
      </c>
      <c r="E19" s="48">
        <v>1530341.92</v>
      </c>
      <c r="F19" s="48">
        <v>1530341.92</v>
      </c>
      <c r="G19" s="31">
        <f t="shared" ref="G19:G27" si="6">D19-E19</f>
        <v>4720065.9800000004</v>
      </c>
      <c r="H19" s="26" t="s">
        <v>159</v>
      </c>
    </row>
    <row r="20" spans="1:8">
      <c r="A20" s="8" t="s">
        <v>23</v>
      </c>
      <c r="B20" s="48">
        <v>1373583.27</v>
      </c>
      <c r="C20" s="48">
        <v>0</v>
      </c>
      <c r="D20" s="31">
        <f t="shared" si="5"/>
        <v>1373583.27</v>
      </c>
      <c r="E20" s="48">
        <v>344131.43</v>
      </c>
      <c r="F20" s="48">
        <v>344131.43</v>
      </c>
      <c r="G20" s="31">
        <f t="shared" si="6"/>
        <v>1029451.8400000001</v>
      </c>
      <c r="H20" s="26" t="s">
        <v>160</v>
      </c>
    </row>
    <row r="21" spans="1:8">
      <c r="A21" s="8" t="s">
        <v>24</v>
      </c>
      <c r="B21" s="48">
        <v>134950</v>
      </c>
      <c r="C21" s="48">
        <v>0</v>
      </c>
      <c r="D21" s="31">
        <f t="shared" si="5"/>
        <v>134950</v>
      </c>
      <c r="E21" s="48">
        <v>227</v>
      </c>
      <c r="F21" s="48">
        <v>227</v>
      </c>
      <c r="G21" s="31">
        <f t="shared" si="6"/>
        <v>134723</v>
      </c>
      <c r="H21" s="26" t="s">
        <v>161</v>
      </c>
    </row>
    <row r="22" spans="1:8">
      <c r="A22" s="8" t="s">
        <v>25</v>
      </c>
      <c r="B22" s="48">
        <v>21714113.07</v>
      </c>
      <c r="C22" s="48">
        <v>3854070</v>
      </c>
      <c r="D22" s="31">
        <f t="shared" si="5"/>
        <v>25568183.07</v>
      </c>
      <c r="E22" s="48">
        <v>1984856.42</v>
      </c>
      <c r="F22" s="48">
        <v>1984856.42</v>
      </c>
      <c r="G22" s="31">
        <f t="shared" si="6"/>
        <v>23583326.649999999</v>
      </c>
      <c r="H22" s="26" t="s">
        <v>162</v>
      </c>
    </row>
    <row r="23" spans="1:8">
      <c r="A23" s="8" t="s">
        <v>26</v>
      </c>
      <c r="B23" s="48">
        <v>1276313.55</v>
      </c>
      <c r="C23" s="48">
        <v>0</v>
      </c>
      <c r="D23" s="31">
        <f t="shared" si="5"/>
        <v>1276313.55</v>
      </c>
      <c r="E23" s="48">
        <v>186663.86</v>
      </c>
      <c r="F23" s="48">
        <v>186663.86</v>
      </c>
      <c r="G23" s="31">
        <f t="shared" si="6"/>
        <v>1089649.69</v>
      </c>
      <c r="H23" s="26" t="s">
        <v>163</v>
      </c>
    </row>
    <row r="24" spans="1:8">
      <c r="A24" s="8" t="s">
        <v>27</v>
      </c>
      <c r="B24" s="48">
        <v>1425987.5</v>
      </c>
      <c r="C24" s="48">
        <v>243672.78</v>
      </c>
      <c r="D24" s="31">
        <f t="shared" si="5"/>
        <v>1669660.28</v>
      </c>
      <c r="E24" s="48">
        <v>310836.96999999997</v>
      </c>
      <c r="F24" s="48">
        <v>310836.96999999997</v>
      </c>
      <c r="G24" s="31">
        <f t="shared" si="6"/>
        <v>1358823.31</v>
      </c>
      <c r="H24" s="26" t="s">
        <v>164</v>
      </c>
    </row>
    <row r="25" spans="1:8">
      <c r="A25" s="8" t="s">
        <v>28</v>
      </c>
      <c r="B25" s="48">
        <v>9191439.9700000007</v>
      </c>
      <c r="C25" s="48">
        <v>693755</v>
      </c>
      <c r="D25" s="31">
        <f t="shared" si="5"/>
        <v>9885194.9700000007</v>
      </c>
      <c r="E25" s="48">
        <v>795757.04</v>
      </c>
      <c r="F25" s="48">
        <v>795757.04</v>
      </c>
      <c r="G25" s="31">
        <f t="shared" si="6"/>
        <v>9089437.9299999997</v>
      </c>
      <c r="H25" s="26" t="s">
        <v>165</v>
      </c>
    </row>
    <row r="26" spans="1:8">
      <c r="A26" s="8" t="s">
        <v>29</v>
      </c>
      <c r="B26" s="31">
        <v>0</v>
      </c>
      <c r="C26" s="31">
        <v>0</v>
      </c>
      <c r="D26" s="31">
        <f t="shared" si="5"/>
        <v>0</v>
      </c>
      <c r="E26" s="31">
        <v>0</v>
      </c>
      <c r="F26" s="31">
        <v>0</v>
      </c>
      <c r="G26" s="31">
        <f t="shared" si="6"/>
        <v>0</v>
      </c>
      <c r="H26" s="26" t="s">
        <v>166</v>
      </c>
    </row>
    <row r="27" spans="1:8">
      <c r="A27" s="8" t="s">
        <v>30</v>
      </c>
      <c r="B27" s="48">
        <v>10345069.91</v>
      </c>
      <c r="C27" s="48">
        <v>678251.7</v>
      </c>
      <c r="D27" s="31">
        <f t="shared" si="5"/>
        <v>11023321.609999999</v>
      </c>
      <c r="E27" s="48">
        <v>2450199.62</v>
      </c>
      <c r="F27" s="48">
        <v>2450199.62</v>
      </c>
      <c r="G27" s="31">
        <f t="shared" si="6"/>
        <v>8573121.9899999984</v>
      </c>
      <c r="H27" s="26" t="s">
        <v>167</v>
      </c>
    </row>
    <row r="28" spans="1:8">
      <c r="A28" s="7" t="s">
        <v>31</v>
      </c>
      <c r="B28" s="31">
        <f>SUM(B29:B37)</f>
        <v>83647136.25999999</v>
      </c>
      <c r="C28" s="31">
        <f t="shared" ref="C28:G28" si="7">SUM(C29:C37)</f>
        <v>59853628.490000002</v>
      </c>
      <c r="D28" s="31">
        <f t="shared" si="7"/>
        <v>143500764.75</v>
      </c>
      <c r="E28" s="31">
        <f t="shared" si="7"/>
        <v>30327397.09</v>
      </c>
      <c r="F28" s="31">
        <f t="shared" si="7"/>
        <v>30316725.09</v>
      </c>
      <c r="G28" s="31">
        <f t="shared" si="7"/>
        <v>113173367.66000001</v>
      </c>
    </row>
    <row r="29" spans="1:8">
      <c r="A29" s="8" t="s">
        <v>32</v>
      </c>
      <c r="B29" s="48">
        <v>7266152.5099999998</v>
      </c>
      <c r="C29" s="48">
        <v>0</v>
      </c>
      <c r="D29" s="31">
        <f t="shared" ref="D29:D82" si="8">B29+C29</f>
        <v>7266152.5099999998</v>
      </c>
      <c r="E29" s="48">
        <v>2673302.7200000002</v>
      </c>
      <c r="F29" s="48">
        <v>2673302.7200000002</v>
      </c>
      <c r="G29" s="31">
        <f t="shared" ref="G29:G37" si="9">D29-E29</f>
        <v>4592849.7899999991</v>
      </c>
      <c r="H29" s="26" t="s">
        <v>168</v>
      </c>
    </row>
    <row r="30" spans="1:8">
      <c r="A30" s="8" t="s">
        <v>33</v>
      </c>
      <c r="B30" s="48">
        <v>5097685.5</v>
      </c>
      <c r="C30" s="48">
        <v>0</v>
      </c>
      <c r="D30" s="31">
        <f t="shared" si="8"/>
        <v>5097685.5</v>
      </c>
      <c r="E30" s="48">
        <v>853321.4</v>
      </c>
      <c r="F30" s="48">
        <v>853321.4</v>
      </c>
      <c r="G30" s="31">
        <f t="shared" si="9"/>
        <v>4244364.0999999996</v>
      </c>
      <c r="H30" s="26" t="s">
        <v>169</v>
      </c>
    </row>
    <row r="31" spans="1:8">
      <c r="A31" s="8" t="s">
        <v>34</v>
      </c>
      <c r="B31" s="48">
        <v>21634289.5</v>
      </c>
      <c r="C31" s="48">
        <v>36654483.490000002</v>
      </c>
      <c r="D31" s="31">
        <f t="shared" si="8"/>
        <v>58288772.990000002</v>
      </c>
      <c r="E31" s="48">
        <v>11872649.470000001</v>
      </c>
      <c r="F31" s="48">
        <v>11861977.470000001</v>
      </c>
      <c r="G31" s="31">
        <f t="shared" si="9"/>
        <v>46416123.520000003</v>
      </c>
      <c r="H31" s="26" t="s">
        <v>170</v>
      </c>
    </row>
    <row r="32" spans="1:8">
      <c r="A32" s="8" t="s">
        <v>35</v>
      </c>
      <c r="B32" s="48">
        <v>4675000</v>
      </c>
      <c r="C32" s="48">
        <v>0</v>
      </c>
      <c r="D32" s="31">
        <f t="shared" si="8"/>
        <v>4675000</v>
      </c>
      <c r="E32" s="48">
        <v>4113473.05</v>
      </c>
      <c r="F32" s="48">
        <v>4113473.05</v>
      </c>
      <c r="G32" s="31">
        <f t="shared" si="9"/>
        <v>561526.95000000019</v>
      </c>
      <c r="H32" s="26" t="s">
        <v>171</v>
      </c>
    </row>
    <row r="33" spans="1:8">
      <c r="A33" s="8" t="s">
        <v>36</v>
      </c>
      <c r="B33" s="48">
        <v>15943327.08</v>
      </c>
      <c r="C33" s="48">
        <v>0</v>
      </c>
      <c r="D33" s="31">
        <f t="shared" si="8"/>
        <v>15943327.08</v>
      </c>
      <c r="E33" s="48">
        <v>3003884.54</v>
      </c>
      <c r="F33" s="48">
        <v>3003884.54</v>
      </c>
      <c r="G33" s="31">
        <f t="shared" si="9"/>
        <v>12939442.539999999</v>
      </c>
      <c r="H33" s="26" t="s">
        <v>172</v>
      </c>
    </row>
    <row r="34" spans="1:8">
      <c r="A34" s="8" t="s">
        <v>37</v>
      </c>
      <c r="B34" s="48">
        <v>6014000</v>
      </c>
      <c r="C34" s="48">
        <v>0</v>
      </c>
      <c r="D34" s="31">
        <f t="shared" si="8"/>
        <v>6014000</v>
      </c>
      <c r="E34" s="48">
        <v>1075569.2</v>
      </c>
      <c r="F34" s="48">
        <v>1075569.2</v>
      </c>
      <c r="G34" s="31">
        <f t="shared" si="9"/>
        <v>4938430.8</v>
      </c>
      <c r="H34" s="26" t="s">
        <v>173</v>
      </c>
    </row>
    <row r="35" spans="1:8">
      <c r="A35" s="8" t="s">
        <v>38</v>
      </c>
      <c r="B35" s="48">
        <v>1521827.9</v>
      </c>
      <c r="C35" s="48">
        <v>0</v>
      </c>
      <c r="D35" s="31">
        <f t="shared" si="8"/>
        <v>1521827.9</v>
      </c>
      <c r="E35" s="48">
        <v>33990.89</v>
      </c>
      <c r="F35" s="48">
        <v>33990.89</v>
      </c>
      <c r="G35" s="31">
        <f t="shared" si="9"/>
        <v>1487837.01</v>
      </c>
      <c r="H35" s="26" t="s">
        <v>174</v>
      </c>
    </row>
    <row r="36" spans="1:8">
      <c r="A36" s="8" t="s">
        <v>39</v>
      </c>
      <c r="B36" s="48">
        <v>7208860</v>
      </c>
      <c r="C36" s="48">
        <v>23199145</v>
      </c>
      <c r="D36" s="31">
        <f t="shared" si="8"/>
        <v>30408005</v>
      </c>
      <c r="E36" s="48">
        <v>2125514.7999999998</v>
      </c>
      <c r="F36" s="48">
        <v>2125514.7999999998</v>
      </c>
      <c r="G36" s="31">
        <f t="shared" si="9"/>
        <v>28282490.199999999</v>
      </c>
      <c r="H36" s="26" t="s">
        <v>175</v>
      </c>
    </row>
    <row r="37" spans="1:8">
      <c r="A37" s="8" t="s">
        <v>40</v>
      </c>
      <c r="B37" s="48">
        <v>14285993.77</v>
      </c>
      <c r="C37" s="48">
        <v>0</v>
      </c>
      <c r="D37" s="31">
        <f t="shared" si="8"/>
        <v>14285993.77</v>
      </c>
      <c r="E37" s="48">
        <v>4575691.0199999996</v>
      </c>
      <c r="F37" s="48">
        <v>4575691.0199999996</v>
      </c>
      <c r="G37" s="31">
        <f t="shared" si="9"/>
        <v>9710302.75</v>
      </c>
      <c r="H37" s="26" t="s">
        <v>176</v>
      </c>
    </row>
    <row r="38" spans="1:8">
      <c r="A38" s="7" t="s">
        <v>41</v>
      </c>
      <c r="B38" s="31">
        <f>SUM(B39:B47)</f>
        <v>101309485.37</v>
      </c>
      <c r="C38" s="31">
        <f t="shared" ref="C38:G38" si="10">SUM(C39:C47)</f>
        <v>7764265.7100000009</v>
      </c>
      <c r="D38" s="31">
        <f t="shared" si="10"/>
        <v>109073751.08000001</v>
      </c>
      <c r="E38" s="31">
        <f t="shared" si="10"/>
        <v>41428685.650000006</v>
      </c>
      <c r="F38" s="31">
        <f t="shared" si="10"/>
        <v>41428685.650000006</v>
      </c>
      <c r="G38" s="31">
        <f t="shared" si="10"/>
        <v>67645065.430000007</v>
      </c>
    </row>
    <row r="39" spans="1:8">
      <c r="A39" s="8" t="s">
        <v>42</v>
      </c>
      <c r="B39" s="48">
        <v>1071225</v>
      </c>
      <c r="C39" s="48">
        <v>0</v>
      </c>
      <c r="D39" s="31">
        <f t="shared" si="8"/>
        <v>1071225</v>
      </c>
      <c r="E39" s="48">
        <v>0</v>
      </c>
      <c r="F39" s="48">
        <v>0</v>
      </c>
      <c r="G39" s="31">
        <f t="shared" ref="G39:G47" si="11">D39-E39</f>
        <v>1071225</v>
      </c>
      <c r="H39" s="26" t="s">
        <v>177</v>
      </c>
    </row>
    <row r="40" spans="1:8">
      <c r="A40" s="8" t="s">
        <v>43</v>
      </c>
      <c r="B40" s="48">
        <v>70725888.870000005</v>
      </c>
      <c r="C40" s="48">
        <v>0</v>
      </c>
      <c r="D40" s="31">
        <f t="shared" si="8"/>
        <v>70725888.870000005</v>
      </c>
      <c r="E40" s="48">
        <v>37147865.490000002</v>
      </c>
      <c r="F40" s="48">
        <v>37147865.490000002</v>
      </c>
      <c r="G40" s="31">
        <f t="shared" si="11"/>
        <v>33578023.380000003</v>
      </c>
      <c r="H40" s="26" t="s">
        <v>178</v>
      </c>
    </row>
    <row r="41" spans="1:8">
      <c r="A41" s="8" t="s">
        <v>44</v>
      </c>
      <c r="B41" s="48">
        <v>2500000</v>
      </c>
      <c r="C41" s="48">
        <v>16719665.710000001</v>
      </c>
      <c r="D41" s="31">
        <f t="shared" si="8"/>
        <v>19219665.710000001</v>
      </c>
      <c r="E41" s="48">
        <v>0</v>
      </c>
      <c r="F41" s="48">
        <v>0</v>
      </c>
      <c r="G41" s="31">
        <f t="shared" si="11"/>
        <v>19219665.710000001</v>
      </c>
      <c r="H41" s="26" t="s">
        <v>179</v>
      </c>
    </row>
    <row r="42" spans="1:8">
      <c r="A42" s="8" t="s">
        <v>45</v>
      </c>
      <c r="B42" s="48">
        <v>26412371.5</v>
      </c>
      <c r="C42" s="48">
        <v>-8955400</v>
      </c>
      <c r="D42" s="31">
        <f t="shared" si="8"/>
        <v>17456971.5</v>
      </c>
      <c r="E42" s="48">
        <v>4280820.16</v>
      </c>
      <c r="F42" s="48">
        <v>4280820.16</v>
      </c>
      <c r="G42" s="31">
        <f t="shared" si="11"/>
        <v>13176151.34</v>
      </c>
      <c r="H42" s="26" t="s">
        <v>180</v>
      </c>
    </row>
    <row r="43" spans="1:8">
      <c r="A43" s="8" t="s">
        <v>46</v>
      </c>
      <c r="B43" s="31">
        <v>0</v>
      </c>
      <c r="C43" s="31">
        <v>0</v>
      </c>
      <c r="D43" s="31">
        <f t="shared" si="8"/>
        <v>0</v>
      </c>
      <c r="E43" s="31">
        <v>0</v>
      </c>
      <c r="F43" s="31">
        <v>0</v>
      </c>
      <c r="G43" s="31">
        <f t="shared" si="11"/>
        <v>0</v>
      </c>
      <c r="H43" s="26" t="s">
        <v>181</v>
      </c>
    </row>
    <row r="44" spans="1:8">
      <c r="A44" s="8" t="s">
        <v>47</v>
      </c>
      <c r="B44" s="48">
        <v>600000</v>
      </c>
      <c r="C44" s="48">
        <v>0</v>
      </c>
      <c r="D44" s="31">
        <f t="shared" si="8"/>
        <v>600000</v>
      </c>
      <c r="E44" s="48">
        <v>0</v>
      </c>
      <c r="F44" s="48">
        <v>0</v>
      </c>
      <c r="G44" s="31">
        <f t="shared" si="11"/>
        <v>600000</v>
      </c>
      <c r="H44" s="26" t="s">
        <v>182</v>
      </c>
    </row>
    <row r="45" spans="1:8">
      <c r="A45" s="8" t="s">
        <v>48</v>
      </c>
      <c r="B45" s="31">
        <v>0</v>
      </c>
      <c r="C45" s="31">
        <v>0</v>
      </c>
      <c r="D45" s="31">
        <f t="shared" si="8"/>
        <v>0</v>
      </c>
      <c r="E45" s="31">
        <v>0</v>
      </c>
      <c r="F45" s="31">
        <v>0</v>
      </c>
      <c r="G45" s="31">
        <f t="shared" si="11"/>
        <v>0</v>
      </c>
      <c r="H45" s="27"/>
    </row>
    <row r="46" spans="1:8">
      <c r="A46" s="8" t="s">
        <v>49</v>
      </c>
      <c r="B46" s="31">
        <v>0</v>
      </c>
      <c r="C46" s="31">
        <v>0</v>
      </c>
      <c r="D46" s="31">
        <f t="shared" si="8"/>
        <v>0</v>
      </c>
      <c r="E46" s="31">
        <v>0</v>
      </c>
      <c r="F46" s="31">
        <v>0</v>
      </c>
      <c r="G46" s="31">
        <f t="shared" si="11"/>
        <v>0</v>
      </c>
      <c r="H46" s="27"/>
    </row>
    <row r="47" spans="1:8">
      <c r="A47" s="8" t="s">
        <v>50</v>
      </c>
      <c r="B47" s="31">
        <v>0</v>
      </c>
      <c r="C47" s="31">
        <v>0</v>
      </c>
      <c r="D47" s="31">
        <f t="shared" si="8"/>
        <v>0</v>
      </c>
      <c r="E47" s="31">
        <v>0</v>
      </c>
      <c r="F47" s="31">
        <v>0</v>
      </c>
      <c r="G47" s="31">
        <f t="shared" si="11"/>
        <v>0</v>
      </c>
      <c r="H47" s="26" t="s">
        <v>183</v>
      </c>
    </row>
    <row r="48" spans="1:8">
      <c r="A48" s="7" t="s">
        <v>51</v>
      </c>
      <c r="B48" s="31">
        <f>SUM(B49:B57)</f>
        <v>28241048.949999999</v>
      </c>
      <c r="C48" s="31">
        <f t="shared" ref="C48:G48" si="12">SUM(C49:C57)</f>
        <v>20273347.780000001</v>
      </c>
      <c r="D48" s="31">
        <f t="shared" si="12"/>
        <v>48514396.730000004</v>
      </c>
      <c r="E48" s="31">
        <f t="shared" si="12"/>
        <v>114600</v>
      </c>
      <c r="F48" s="31">
        <f t="shared" si="12"/>
        <v>114600</v>
      </c>
      <c r="G48" s="31">
        <f t="shared" si="12"/>
        <v>48399796.730000004</v>
      </c>
    </row>
    <row r="49" spans="1:8">
      <c r="A49" s="8" t="s">
        <v>52</v>
      </c>
      <c r="B49" s="48">
        <v>3461875</v>
      </c>
      <c r="C49" s="48">
        <v>1347000</v>
      </c>
      <c r="D49" s="31">
        <f t="shared" si="8"/>
        <v>4808875</v>
      </c>
      <c r="E49" s="48">
        <v>20840</v>
      </c>
      <c r="F49" s="48">
        <v>20840</v>
      </c>
      <c r="G49" s="31">
        <f t="shared" ref="G49:G57" si="13">D49-E49</f>
        <v>4788035</v>
      </c>
      <c r="H49" s="26" t="s">
        <v>184</v>
      </c>
    </row>
    <row r="50" spans="1:8">
      <c r="A50" s="8" t="s">
        <v>53</v>
      </c>
      <c r="B50" s="48">
        <v>672379.7</v>
      </c>
      <c r="C50" s="48">
        <v>0</v>
      </c>
      <c r="D50" s="31">
        <f t="shared" si="8"/>
        <v>672379.7</v>
      </c>
      <c r="E50" s="48">
        <v>0</v>
      </c>
      <c r="F50" s="48">
        <v>0</v>
      </c>
      <c r="G50" s="31">
        <f t="shared" si="13"/>
        <v>672379.7</v>
      </c>
      <c r="H50" s="26" t="s">
        <v>185</v>
      </c>
    </row>
    <row r="51" spans="1:8">
      <c r="A51" s="8" t="s">
        <v>54</v>
      </c>
      <c r="B51" s="48">
        <v>440875</v>
      </c>
      <c r="C51" s="48">
        <v>0</v>
      </c>
      <c r="D51" s="31">
        <f t="shared" si="8"/>
        <v>440875</v>
      </c>
      <c r="E51" s="48">
        <v>0</v>
      </c>
      <c r="F51" s="48">
        <v>0</v>
      </c>
      <c r="G51" s="31">
        <f t="shared" si="13"/>
        <v>440875</v>
      </c>
      <c r="H51" s="26" t="s">
        <v>186</v>
      </c>
    </row>
    <row r="52" spans="1:8">
      <c r="A52" s="8" t="s">
        <v>55</v>
      </c>
      <c r="B52" s="48">
        <v>12757500</v>
      </c>
      <c r="C52" s="48">
        <v>4200000</v>
      </c>
      <c r="D52" s="31">
        <f t="shared" si="8"/>
        <v>16957500</v>
      </c>
      <c r="E52" s="48">
        <v>0</v>
      </c>
      <c r="F52" s="48">
        <v>0</v>
      </c>
      <c r="G52" s="31">
        <f t="shared" si="13"/>
        <v>16957500</v>
      </c>
      <c r="H52" s="26" t="s">
        <v>187</v>
      </c>
    </row>
    <row r="53" spans="1:8">
      <c r="A53" s="8" t="s">
        <v>56</v>
      </c>
      <c r="B53" s="48">
        <v>1253709.25</v>
      </c>
      <c r="C53" s="48">
        <v>0</v>
      </c>
      <c r="D53" s="31">
        <f t="shared" si="8"/>
        <v>1253709.25</v>
      </c>
      <c r="E53" s="48">
        <v>0</v>
      </c>
      <c r="F53" s="48">
        <v>0</v>
      </c>
      <c r="G53" s="31">
        <f t="shared" si="13"/>
        <v>1253709.25</v>
      </c>
      <c r="H53" s="26" t="s">
        <v>188</v>
      </c>
    </row>
    <row r="54" spans="1:8">
      <c r="A54" s="8" t="s">
        <v>57</v>
      </c>
      <c r="B54" s="48">
        <v>8032950</v>
      </c>
      <c r="C54" s="48">
        <v>10726347.779999999</v>
      </c>
      <c r="D54" s="31">
        <f t="shared" si="8"/>
        <v>18759297.780000001</v>
      </c>
      <c r="E54" s="48">
        <v>93760</v>
      </c>
      <c r="F54" s="48">
        <v>93760</v>
      </c>
      <c r="G54" s="31">
        <f t="shared" si="13"/>
        <v>18665537.780000001</v>
      </c>
      <c r="H54" s="26" t="s">
        <v>189</v>
      </c>
    </row>
    <row r="55" spans="1:8">
      <c r="A55" s="8" t="s">
        <v>58</v>
      </c>
      <c r="B55" s="31">
        <v>0</v>
      </c>
      <c r="C55" s="31">
        <v>0</v>
      </c>
      <c r="D55" s="31">
        <f t="shared" si="8"/>
        <v>0</v>
      </c>
      <c r="E55" s="31">
        <v>0</v>
      </c>
      <c r="F55" s="31">
        <v>0</v>
      </c>
      <c r="G55" s="31">
        <f t="shared" si="13"/>
        <v>0</v>
      </c>
      <c r="H55" s="26" t="s">
        <v>190</v>
      </c>
    </row>
    <row r="56" spans="1:8">
      <c r="A56" s="8" t="s">
        <v>59</v>
      </c>
      <c r="B56" s="48">
        <v>1000000</v>
      </c>
      <c r="C56" s="48">
        <v>4000000</v>
      </c>
      <c r="D56" s="31">
        <f t="shared" si="8"/>
        <v>5000000</v>
      </c>
      <c r="E56" s="48">
        <v>0</v>
      </c>
      <c r="F56" s="48">
        <v>0</v>
      </c>
      <c r="G56" s="31">
        <f t="shared" si="13"/>
        <v>5000000</v>
      </c>
      <c r="H56" s="26" t="s">
        <v>191</v>
      </c>
    </row>
    <row r="57" spans="1:8">
      <c r="A57" s="8" t="s">
        <v>60</v>
      </c>
      <c r="B57" s="48">
        <v>621760</v>
      </c>
      <c r="C57" s="48">
        <v>0</v>
      </c>
      <c r="D57" s="31">
        <f t="shared" si="8"/>
        <v>621760</v>
      </c>
      <c r="E57" s="48">
        <v>0</v>
      </c>
      <c r="F57" s="48">
        <v>0</v>
      </c>
      <c r="G57" s="31">
        <f t="shared" si="13"/>
        <v>621760</v>
      </c>
      <c r="H57" s="26" t="s">
        <v>192</v>
      </c>
    </row>
    <row r="58" spans="1:8">
      <c r="A58" s="7" t="s">
        <v>61</v>
      </c>
      <c r="B58" s="31">
        <f>SUM(B59:B61)</f>
        <v>0</v>
      </c>
      <c r="C58" s="31">
        <f t="shared" ref="C58:G58" si="14">SUM(C59:C61)</f>
        <v>169219027.10999998</v>
      </c>
      <c r="D58" s="31">
        <f t="shared" si="14"/>
        <v>169219027.10999998</v>
      </c>
      <c r="E58" s="31">
        <f t="shared" si="14"/>
        <v>22633746.300000001</v>
      </c>
      <c r="F58" s="31">
        <f t="shared" si="14"/>
        <v>22633746.300000001</v>
      </c>
      <c r="G58" s="31">
        <f t="shared" si="14"/>
        <v>146585280.80999997</v>
      </c>
    </row>
    <row r="59" spans="1:8">
      <c r="A59" s="8" t="s">
        <v>62</v>
      </c>
      <c r="B59" s="48">
        <v>0</v>
      </c>
      <c r="C59" s="48">
        <v>164487946.97999999</v>
      </c>
      <c r="D59" s="31">
        <f t="shared" si="8"/>
        <v>164487946.97999999</v>
      </c>
      <c r="E59" s="48">
        <v>17970093.050000001</v>
      </c>
      <c r="F59" s="48">
        <v>17970093.050000001</v>
      </c>
      <c r="G59" s="31">
        <f t="shared" ref="G59:G61" si="15">D59-E59</f>
        <v>146517853.92999998</v>
      </c>
      <c r="H59" s="26" t="s">
        <v>193</v>
      </c>
    </row>
    <row r="60" spans="1:8">
      <c r="A60" s="8" t="s">
        <v>63</v>
      </c>
      <c r="B60" s="48">
        <v>0</v>
      </c>
      <c r="C60" s="48">
        <v>4731080.13</v>
      </c>
      <c r="D60" s="31">
        <f t="shared" si="8"/>
        <v>4731080.13</v>
      </c>
      <c r="E60" s="48">
        <v>4663653.25</v>
      </c>
      <c r="F60" s="48">
        <v>4663653.25</v>
      </c>
      <c r="G60" s="31">
        <f t="shared" si="15"/>
        <v>67426.879999999888</v>
      </c>
      <c r="H60" s="26" t="s">
        <v>194</v>
      </c>
    </row>
    <row r="61" spans="1:8">
      <c r="A61" s="8" t="s">
        <v>64</v>
      </c>
      <c r="B61" s="31">
        <v>0</v>
      </c>
      <c r="C61" s="31">
        <v>0</v>
      </c>
      <c r="D61" s="31">
        <f t="shared" si="8"/>
        <v>0</v>
      </c>
      <c r="E61" s="31">
        <v>0</v>
      </c>
      <c r="F61" s="31">
        <v>0</v>
      </c>
      <c r="G61" s="31">
        <f t="shared" si="15"/>
        <v>0</v>
      </c>
      <c r="H61" s="26" t="s">
        <v>195</v>
      </c>
    </row>
    <row r="62" spans="1:8">
      <c r="A62" s="7" t="s">
        <v>65</v>
      </c>
      <c r="B62" s="31">
        <f>SUM(B63:B67,B69:B70)</f>
        <v>4791750</v>
      </c>
      <c r="C62" s="31">
        <f t="shared" ref="C62:G62" si="16">SUM(C63:C67,C69:C70)</f>
        <v>52944078.799999997</v>
      </c>
      <c r="D62" s="31">
        <f t="shared" si="16"/>
        <v>57735828.799999997</v>
      </c>
      <c r="E62" s="31">
        <f t="shared" si="16"/>
        <v>0</v>
      </c>
      <c r="F62" s="31">
        <f t="shared" si="16"/>
        <v>0</v>
      </c>
      <c r="G62" s="31">
        <f t="shared" si="16"/>
        <v>57735828.799999997</v>
      </c>
    </row>
    <row r="63" spans="1:8">
      <c r="A63" s="8" t="s">
        <v>66</v>
      </c>
      <c r="B63" s="31">
        <v>0</v>
      </c>
      <c r="C63" s="31">
        <v>0</v>
      </c>
      <c r="D63" s="31">
        <f t="shared" si="8"/>
        <v>0</v>
      </c>
      <c r="E63" s="31">
        <v>0</v>
      </c>
      <c r="F63" s="31">
        <v>0</v>
      </c>
      <c r="G63" s="31">
        <f t="shared" ref="G63:G70" si="17">D63-E63</f>
        <v>0</v>
      </c>
      <c r="H63" s="26" t="s">
        <v>196</v>
      </c>
    </row>
    <row r="64" spans="1:8">
      <c r="A64" s="8" t="s">
        <v>67</v>
      </c>
      <c r="B64" s="31">
        <v>0</v>
      </c>
      <c r="C64" s="31">
        <v>0</v>
      </c>
      <c r="D64" s="31">
        <f t="shared" si="8"/>
        <v>0</v>
      </c>
      <c r="E64" s="31">
        <v>0</v>
      </c>
      <c r="F64" s="31">
        <v>0</v>
      </c>
      <c r="G64" s="31">
        <f t="shared" si="17"/>
        <v>0</v>
      </c>
      <c r="H64" s="26" t="s">
        <v>197</v>
      </c>
    </row>
    <row r="65" spans="1:8">
      <c r="A65" s="8" t="s">
        <v>68</v>
      </c>
      <c r="B65" s="31">
        <v>0</v>
      </c>
      <c r="C65" s="31">
        <v>0</v>
      </c>
      <c r="D65" s="31">
        <f t="shared" si="8"/>
        <v>0</v>
      </c>
      <c r="E65" s="31">
        <v>0</v>
      </c>
      <c r="F65" s="31">
        <v>0</v>
      </c>
      <c r="G65" s="31">
        <f t="shared" si="17"/>
        <v>0</v>
      </c>
      <c r="H65" s="26" t="s">
        <v>198</v>
      </c>
    </row>
    <row r="66" spans="1:8">
      <c r="A66" s="8" t="s">
        <v>69</v>
      </c>
      <c r="B66" s="31">
        <v>0</v>
      </c>
      <c r="C66" s="31">
        <v>0</v>
      </c>
      <c r="D66" s="31">
        <f t="shared" si="8"/>
        <v>0</v>
      </c>
      <c r="E66" s="31">
        <v>0</v>
      </c>
      <c r="F66" s="31">
        <v>0</v>
      </c>
      <c r="G66" s="31">
        <f t="shared" si="17"/>
        <v>0</v>
      </c>
      <c r="H66" s="26" t="s">
        <v>199</v>
      </c>
    </row>
    <row r="67" spans="1:8">
      <c r="A67" s="8" t="s">
        <v>70</v>
      </c>
      <c r="B67" s="31">
        <v>0</v>
      </c>
      <c r="C67" s="31">
        <v>0</v>
      </c>
      <c r="D67" s="31">
        <f t="shared" si="8"/>
        <v>0</v>
      </c>
      <c r="E67" s="31">
        <v>0</v>
      </c>
      <c r="F67" s="31">
        <v>0</v>
      </c>
      <c r="G67" s="31">
        <f t="shared" si="17"/>
        <v>0</v>
      </c>
      <c r="H67" s="26" t="s">
        <v>200</v>
      </c>
    </row>
    <row r="68" spans="1:8">
      <c r="A68" s="8" t="s">
        <v>71</v>
      </c>
      <c r="B68" s="31">
        <v>0</v>
      </c>
      <c r="C68" s="31">
        <v>0</v>
      </c>
      <c r="D68" s="31">
        <f t="shared" si="8"/>
        <v>0</v>
      </c>
      <c r="E68" s="31">
        <v>0</v>
      </c>
      <c r="F68" s="31">
        <v>0</v>
      </c>
      <c r="G68" s="31">
        <f t="shared" si="17"/>
        <v>0</v>
      </c>
      <c r="H68" s="26"/>
    </row>
    <row r="69" spans="1:8">
      <c r="A69" s="8" t="s">
        <v>72</v>
      </c>
      <c r="B69" s="31">
        <v>0</v>
      </c>
      <c r="C69" s="31">
        <v>0</v>
      </c>
      <c r="D69" s="31">
        <f t="shared" si="8"/>
        <v>0</v>
      </c>
      <c r="E69" s="31">
        <v>0</v>
      </c>
      <c r="F69" s="31">
        <v>0</v>
      </c>
      <c r="G69" s="31">
        <f t="shared" si="17"/>
        <v>0</v>
      </c>
      <c r="H69" s="26" t="s">
        <v>201</v>
      </c>
    </row>
    <row r="70" spans="1:8">
      <c r="A70" s="8" t="s">
        <v>73</v>
      </c>
      <c r="B70" s="48">
        <v>4791750</v>
      </c>
      <c r="C70" s="48">
        <v>52944078.799999997</v>
      </c>
      <c r="D70" s="31">
        <f t="shared" si="8"/>
        <v>57735828.799999997</v>
      </c>
      <c r="E70" s="48">
        <v>0</v>
      </c>
      <c r="F70" s="48">
        <v>0</v>
      </c>
      <c r="G70" s="31">
        <f t="shared" si="17"/>
        <v>57735828.799999997</v>
      </c>
      <c r="H70" s="26" t="s">
        <v>202</v>
      </c>
    </row>
    <row r="71" spans="1:8">
      <c r="A71" s="7" t="s">
        <v>74</v>
      </c>
      <c r="B71" s="31">
        <f>SUM(B72:B74)</f>
        <v>0</v>
      </c>
      <c r="C71" s="31">
        <f t="shared" ref="C71:G71" si="18">SUM(C72:C74)</f>
        <v>0</v>
      </c>
      <c r="D71" s="31">
        <f t="shared" si="18"/>
        <v>0</v>
      </c>
      <c r="E71" s="31">
        <f t="shared" si="18"/>
        <v>0</v>
      </c>
      <c r="F71" s="31">
        <f t="shared" si="18"/>
        <v>0</v>
      </c>
      <c r="G71" s="31">
        <f t="shared" si="18"/>
        <v>0</v>
      </c>
    </row>
    <row r="72" spans="1:8">
      <c r="A72" s="8" t="s">
        <v>75</v>
      </c>
      <c r="B72" s="31">
        <v>0</v>
      </c>
      <c r="C72" s="31">
        <v>0</v>
      </c>
      <c r="D72" s="31">
        <f t="shared" si="8"/>
        <v>0</v>
      </c>
      <c r="E72" s="31">
        <v>0</v>
      </c>
      <c r="F72" s="31">
        <v>0</v>
      </c>
      <c r="G72" s="31">
        <f t="shared" ref="G72:G74" si="19">D72-E72</f>
        <v>0</v>
      </c>
      <c r="H72" s="26" t="s">
        <v>203</v>
      </c>
    </row>
    <row r="73" spans="1:8">
      <c r="A73" s="8" t="s">
        <v>76</v>
      </c>
      <c r="B73" s="31">
        <v>0</v>
      </c>
      <c r="C73" s="31">
        <v>0</v>
      </c>
      <c r="D73" s="31">
        <f t="shared" si="8"/>
        <v>0</v>
      </c>
      <c r="E73" s="31">
        <v>0</v>
      </c>
      <c r="F73" s="31">
        <v>0</v>
      </c>
      <c r="G73" s="31">
        <f t="shared" si="19"/>
        <v>0</v>
      </c>
      <c r="H73" s="26" t="s">
        <v>204</v>
      </c>
    </row>
    <row r="74" spans="1:8">
      <c r="A74" s="8" t="s">
        <v>77</v>
      </c>
      <c r="B74" s="31">
        <v>0</v>
      </c>
      <c r="C74" s="31">
        <v>0</v>
      </c>
      <c r="D74" s="31">
        <f t="shared" si="8"/>
        <v>0</v>
      </c>
      <c r="E74" s="31">
        <v>0</v>
      </c>
      <c r="F74" s="31">
        <v>0</v>
      </c>
      <c r="G74" s="31">
        <f t="shared" si="19"/>
        <v>0</v>
      </c>
      <c r="H74" s="26" t="s">
        <v>205</v>
      </c>
    </row>
    <row r="75" spans="1:8">
      <c r="A75" s="7" t="s">
        <v>78</v>
      </c>
      <c r="B75" s="31">
        <f>SUM(B76:B82)</f>
        <v>0</v>
      </c>
      <c r="C75" s="31">
        <f t="shared" ref="C75:G75" si="20">SUM(C76:C82)</f>
        <v>0</v>
      </c>
      <c r="D75" s="31">
        <f t="shared" si="20"/>
        <v>0</v>
      </c>
      <c r="E75" s="31">
        <f t="shared" si="20"/>
        <v>0</v>
      </c>
      <c r="F75" s="31">
        <f t="shared" si="20"/>
        <v>0</v>
      </c>
      <c r="G75" s="31">
        <f t="shared" si="20"/>
        <v>0</v>
      </c>
    </row>
    <row r="76" spans="1:8">
      <c r="A76" s="8" t="s">
        <v>79</v>
      </c>
      <c r="B76" s="31">
        <v>0</v>
      </c>
      <c r="C76" s="31">
        <v>0</v>
      </c>
      <c r="D76" s="31">
        <f t="shared" si="8"/>
        <v>0</v>
      </c>
      <c r="E76" s="31">
        <v>0</v>
      </c>
      <c r="F76" s="31">
        <v>0</v>
      </c>
      <c r="G76" s="31">
        <f t="shared" ref="G76:G82" si="21">D76-E76</f>
        <v>0</v>
      </c>
      <c r="H76" s="26" t="s">
        <v>206</v>
      </c>
    </row>
    <row r="77" spans="1:8">
      <c r="A77" s="8" t="s">
        <v>80</v>
      </c>
      <c r="B77" s="31">
        <v>0</v>
      </c>
      <c r="C77" s="31">
        <v>0</v>
      </c>
      <c r="D77" s="31">
        <f t="shared" si="8"/>
        <v>0</v>
      </c>
      <c r="E77" s="31">
        <v>0</v>
      </c>
      <c r="F77" s="31">
        <v>0</v>
      </c>
      <c r="G77" s="31">
        <f t="shared" si="21"/>
        <v>0</v>
      </c>
      <c r="H77" s="26" t="s">
        <v>207</v>
      </c>
    </row>
    <row r="78" spans="1:8">
      <c r="A78" s="8" t="s">
        <v>81</v>
      </c>
      <c r="B78" s="31">
        <v>0</v>
      </c>
      <c r="C78" s="31">
        <v>0</v>
      </c>
      <c r="D78" s="31">
        <f t="shared" si="8"/>
        <v>0</v>
      </c>
      <c r="E78" s="31">
        <v>0</v>
      </c>
      <c r="F78" s="31">
        <v>0</v>
      </c>
      <c r="G78" s="31">
        <f t="shared" si="21"/>
        <v>0</v>
      </c>
      <c r="H78" s="26" t="s">
        <v>208</v>
      </c>
    </row>
    <row r="79" spans="1:8">
      <c r="A79" s="8" t="s">
        <v>82</v>
      </c>
      <c r="B79" s="31">
        <v>0</v>
      </c>
      <c r="C79" s="31">
        <v>0</v>
      </c>
      <c r="D79" s="31">
        <f t="shared" si="8"/>
        <v>0</v>
      </c>
      <c r="E79" s="31">
        <v>0</v>
      </c>
      <c r="F79" s="31">
        <v>0</v>
      </c>
      <c r="G79" s="31">
        <f t="shared" si="21"/>
        <v>0</v>
      </c>
      <c r="H79" s="26" t="s">
        <v>209</v>
      </c>
    </row>
    <row r="80" spans="1:8">
      <c r="A80" s="8" t="s">
        <v>83</v>
      </c>
      <c r="B80" s="31">
        <v>0</v>
      </c>
      <c r="C80" s="31">
        <v>0</v>
      </c>
      <c r="D80" s="31">
        <f t="shared" si="8"/>
        <v>0</v>
      </c>
      <c r="E80" s="31">
        <v>0</v>
      </c>
      <c r="F80" s="31">
        <v>0</v>
      </c>
      <c r="G80" s="31">
        <f t="shared" si="21"/>
        <v>0</v>
      </c>
      <c r="H80" s="26" t="s">
        <v>210</v>
      </c>
    </row>
    <row r="81" spans="1:8">
      <c r="A81" s="8" t="s">
        <v>84</v>
      </c>
      <c r="B81" s="31">
        <v>0</v>
      </c>
      <c r="C81" s="31">
        <v>0</v>
      </c>
      <c r="D81" s="31">
        <f t="shared" si="8"/>
        <v>0</v>
      </c>
      <c r="E81" s="31">
        <v>0</v>
      </c>
      <c r="F81" s="31">
        <v>0</v>
      </c>
      <c r="G81" s="31">
        <f t="shared" si="21"/>
        <v>0</v>
      </c>
      <c r="H81" s="26" t="s">
        <v>211</v>
      </c>
    </row>
    <row r="82" spans="1:8">
      <c r="A82" s="8" t="s">
        <v>85</v>
      </c>
      <c r="B82" s="31">
        <v>0</v>
      </c>
      <c r="C82" s="31">
        <v>0</v>
      </c>
      <c r="D82" s="31">
        <f t="shared" si="8"/>
        <v>0</v>
      </c>
      <c r="E82" s="31">
        <v>0</v>
      </c>
      <c r="F82" s="31">
        <v>0</v>
      </c>
      <c r="G82" s="31">
        <f t="shared" si="21"/>
        <v>0</v>
      </c>
      <c r="H82" s="26" t="s">
        <v>212</v>
      </c>
    </row>
    <row r="83" spans="1:8">
      <c r="A83" s="9"/>
      <c r="B83" s="32"/>
      <c r="C83" s="32"/>
      <c r="D83" s="32"/>
      <c r="E83" s="32"/>
      <c r="F83" s="32"/>
      <c r="G83" s="32"/>
    </row>
    <row r="84" spans="1:8">
      <c r="A84" s="10" t="s">
        <v>86</v>
      </c>
      <c r="B84" s="30">
        <f>B85+B93+B103+B113+B123+B133+B137+B146+B150</f>
        <v>276631013.63999999</v>
      </c>
      <c r="C84" s="30">
        <f t="shared" ref="C84:G84" si="22">C85+C93+C103+C113+C123+C133+C137+C146+C150</f>
        <v>151846773.28</v>
      </c>
      <c r="D84" s="30">
        <f t="shared" si="22"/>
        <v>428477786.92000002</v>
      </c>
      <c r="E84" s="30">
        <f t="shared" si="22"/>
        <v>145934958.97999999</v>
      </c>
      <c r="F84" s="30">
        <f t="shared" si="22"/>
        <v>145934300.53999999</v>
      </c>
      <c r="G84" s="30">
        <f t="shared" si="22"/>
        <v>282542827.94</v>
      </c>
    </row>
    <row r="85" spans="1:8">
      <c r="A85" s="7" t="s">
        <v>13</v>
      </c>
      <c r="B85" s="31">
        <f>SUM(B86:B92)</f>
        <v>104683168.71999998</v>
      </c>
      <c r="C85" s="31">
        <f t="shared" ref="C85:G85" si="23">SUM(C86:C92)</f>
        <v>0</v>
      </c>
      <c r="D85" s="31">
        <f t="shared" si="23"/>
        <v>104683168.71999998</v>
      </c>
      <c r="E85" s="31">
        <f t="shared" si="23"/>
        <v>30143972.009999998</v>
      </c>
      <c r="F85" s="31">
        <f t="shared" si="23"/>
        <v>30143972.009999998</v>
      </c>
      <c r="G85" s="31">
        <f t="shared" si="23"/>
        <v>74539196.709999993</v>
      </c>
    </row>
    <row r="86" spans="1:8">
      <c r="A86" s="8" t="s">
        <v>14</v>
      </c>
      <c r="B86" s="48">
        <v>66249522.100000001</v>
      </c>
      <c r="C86" s="48">
        <v>0</v>
      </c>
      <c r="D86" s="31">
        <f t="shared" ref="D86:D92" si="24">B86+C86</f>
        <v>66249522.100000001</v>
      </c>
      <c r="E86" s="48">
        <v>19550622.780000001</v>
      </c>
      <c r="F86" s="48">
        <v>19550622.780000001</v>
      </c>
      <c r="G86" s="31">
        <f t="shared" ref="G86:G92" si="25">D86-E86</f>
        <v>46698899.32</v>
      </c>
      <c r="H86" s="26" t="s">
        <v>213</v>
      </c>
    </row>
    <row r="87" spans="1:8">
      <c r="A87" s="8" t="s">
        <v>15</v>
      </c>
      <c r="B87" s="31">
        <v>0</v>
      </c>
      <c r="C87" s="31">
        <v>0</v>
      </c>
      <c r="D87" s="31">
        <f t="shared" si="24"/>
        <v>0</v>
      </c>
      <c r="E87" s="31">
        <v>0</v>
      </c>
      <c r="F87" s="31">
        <v>0</v>
      </c>
      <c r="G87" s="31">
        <f t="shared" si="25"/>
        <v>0</v>
      </c>
      <c r="H87" s="26" t="s">
        <v>214</v>
      </c>
    </row>
    <row r="88" spans="1:8">
      <c r="A88" s="8" t="s">
        <v>16</v>
      </c>
      <c r="B88" s="48">
        <v>13007256.199999999</v>
      </c>
      <c r="C88" s="48">
        <v>0</v>
      </c>
      <c r="D88" s="31">
        <f t="shared" si="24"/>
        <v>13007256.199999999</v>
      </c>
      <c r="E88" s="48">
        <v>3355498.95</v>
      </c>
      <c r="F88" s="48">
        <v>3355498.95</v>
      </c>
      <c r="G88" s="31">
        <f t="shared" si="25"/>
        <v>9651757.25</v>
      </c>
      <c r="H88" s="26" t="s">
        <v>215</v>
      </c>
    </row>
    <row r="89" spans="1:8">
      <c r="A89" s="8" t="s">
        <v>17</v>
      </c>
      <c r="B89" s="48">
        <v>18955867.18</v>
      </c>
      <c r="C89" s="48">
        <v>0</v>
      </c>
      <c r="D89" s="31">
        <f t="shared" si="24"/>
        <v>18955867.18</v>
      </c>
      <c r="E89" s="48">
        <v>4890214.8099999996</v>
      </c>
      <c r="F89" s="48">
        <v>4890214.8099999996</v>
      </c>
      <c r="G89" s="31">
        <f t="shared" si="25"/>
        <v>14065652.370000001</v>
      </c>
      <c r="H89" s="26" t="s">
        <v>216</v>
      </c>
    </row>
    <row r="90" spans="1:8">
      <c r="A90" s="8" t="s">
        <v>18</v>
      </c>
      <c r="B90" s="48">
        <v>6470523.2400000002</v>
      </c>
      <c r="C90" s="48">
        <v>0</v>
      </c>
      <c r="D90" s="31">
        <f t="shared" si="24"/>
        <v>6470523.2400000002</v>
      </c>
      <c r="E90" s="48">
        <v>2347635.4700000002</v>
      </c>
      <c r="F90" s="48">
        <v>2347635.4700000002</v>
      </c>
      <c r="G90" s="31">
        <f t="shared" si="25"/>
        <v>4122887.77</v>
      </c>
      <c r="H90" s="26" t="s">
        <v>217</v>
      </c>
    </row>
    <row r="91" spans="1:8">
      <c r="A91" s="8" t="s">
        <v>19</v>
      </c>
      <c r="B91" s="31">
        <v>0</v>
      </c>
      <c r="C91" s="31">
        <v>0</v>
      </c>
      <c r="D91" s="31">
        <f t="shared" si="24"/>
        <v>0</v>
      </c>
      <c r="E91" s="31">
        <v>0</v>
      </c>
      <c r="F91" s="31">
        <v>0</v>
      </c>
      <c r="G91" s="31">
        <f t="shared" si="25"/>
        <v>0</v>
      </c>
      <c r="H91" s="26" t="s">
        <v>218</v>
      </c>
    </row>
    <row r="92" spans="1:8">
      <c r="A92" s="8" t="s">
        <v>20</v>
      </c>
      <c r="B92" s="31">
        <v>0</v>
      </c>
      <c r="C92" s="31">
        <v>0</v>
      </c>
      <c r="D92" s="31">
        <f t="shared" si="24"/>
        <v>0</v>
      </c>
      <c r="E92" s="31">
        <v>0</v>
      </c>
      <c r="F92" s="31">
        <v>0</v>
      </c>
      <c r="G92" s="31">
        <f t="shared" si="25"/>
        <v>0</v>
      </c>
      <c r="H92" s="26" t="s">
        <v>219</v>
      </c>
    </row>
    <row r="93" spans="1:8">
      <c r="A93" s="7" t="s">
        <v>21</v>
      </c>
      <c r="B93" s="31">
        <f>SUM(B94:B102)</f>
        <v>27527962.309999999</v>
      </c>
      <c r="C93" s="31">
        <f t="shared" ref="C93:G93" si="26">SUM(C94:C102)</f>
        <v>11078436.850000001</v>
      </c>
      <c r="D93" s="31">
        <f t="shared" si="26"/>
        <v>38606399.159999996</v>
      </c>
      <c r="E93" s="31">
        <f t="shared" si="26"/>
        <v>23028734.419999994</v>
      </c>
      <c r="F93" s="31">
        <f t="shared" si="26"/>
        <v>23028734.419999994</v>
      </c>
      <c r="G93" s="31">
        <f t="shared" si="26"/>
        <v>15577664.74</v>
      </c>
    </row>
    <row r="94" spans="1:8">
      <c r="A94" s="8" t="s">
        <v>22</v>
      </c>
      <c r="B94" s="48">
        <v>190000</v>
      </c>
      <c r="C94" s="48">
        <v>3979.99</v>
      </c>
      <c r="D94" s="31">
        <f t="shared" ref="D94:D102" si="27">B94+C94</f>
        <v>193979.99</v>
      </c>
      <c r="E94" s="48">
        <v>0</v>
      </c>
      <c r="F94" s="48">
        <v>0</v>
      </c>
      <c r="G94" s="31">
        <f t="shared" ref="G94:G102" si="28">D94-E94</f>
        <v>193979.99</v>
      </c>
      <c r="H94" s="26" t="s">
        <v>220</v>
      </c>
    </row>
    <row r="95" spans="1:8">
      <c r="A95" s="8" t="s">
        <v>23</v>
      </c>
      <c r="B95" s="48">
        <v>360000</v>
      </c>
      <c r="C95" s="48">
        <v>7000</v>
      </c>
      <c r="D95" s="31">
        <f t="shared" si="27"/>
        <v>367000</v>
      </c>
      <c r="E95" s="48">
        <v>182775.48</v>
      </c>
      <c r="F95" s="48">
        <v>182775.48</v>
      </c>
      <c r="G95" s="31">
        <f t="shared" si="28"/>
        <v>184224.52</v>
      </c>
      <c r="H95" s="26" t="s">
        <v>221</v>
      </c>
    </row>
    <row r="96" spans="1:8">
      <c r="A96" s="8" t="s">
        <v>24</v>
      </c>
      <c r="B96" s="31">
        <v>0</v>
      </c>
      <c r="C96" s="31">
        <v>0</v>
      </c>
      <c r="D96" s="31">
        <f t="shared" si="27"/>
        <v>0</v>
      </c>
      <c r="E96" s="31">
        <v>0</v>
      </c>
      <c r="F96" s="31">
        <v>0</v>
      </c>
      <c r="G96" s="31">
        <f t="shared" si="28"/>
        <v>0</v>
      </c>
      <c r="H96" s="26" t="s">
        <v>222</v>
      </c>
    </row>
    <row r="97" spans="1:8">
      <c r="A97" s="8" t="s">
        <v>25</v>
      </c>
      <c r="B97" s="48">
        <v>4587225.5599999996</v>
      </c>
      <c r="C97" s="48">
        <v>9047599.8000000007</v>
      </c>
      <c r="D97" s="31">
        <f t="shared" si="27"/>
        <v>13634825.359999999</v>
      </c>
      <c r="E97" s="48">
        <v>9051622.1999999993</v>
      </c>
      <c r="F97" s="48">
        <v>9051622.1999999993</v>
      </c>
      <c r="G97" s="31">
        <f t="shared" si="28"/>
        <v>4583203.16</v>
      </c>
      <c r="H97" s="26" t="s">
        <v>223</v>
      </c>
    </row>
    <row r="98" spans="1:8">
      <c r="A98" s="1" t="s">
        <v>26</v>
      </c>
      <c r="B98" s="48">
        <v>80000</v>
      </c>
      <c r="C98" s="48">
        <v>41574.199999999997</v>
      </c>
      <c r="D98" s="31">
        <f t="shared" si="27"/>
        <v>121574.2</v>
      </c>
      <c r="E98" s="48">
        <v>28731.24</v>
      </c>
      <c r="F98" s="48">
        <v>28731.24</v>
      </c>
      <c r="G98" s="31">
        <f t="shared" si="28"/>
        <v>92842.959999999992</v>
      </c>
      <c r="H98" s="26" t="s">
        <v>224</v>
      </c>
    </row>
    <row r="99" spans="1:8">
      <c r="A99" s="8" t="s">
        <v>27</v>
      </c>
      <c r="B99" s="48">
        <v>18232136.75</v>
      </c>
      <c r="C99" s="48">
        <v>70000</v>
      </c>
      <c r="D99" s="31">
        <f t="shared" si="27"/>
        <v>18302136.75</v>
      </c>
      <c r="E99" s="48">
        <v>13222107.02</v>
      </c>
      <c r="F99" s="48">
        <v>13222107.02</v>
      </c>
      <c r="G99" s="31">
        <f t="shared" si="28"/>
        <v>5080029.7300000004</v>
      </c>
      <c r="H99" s="26" t="s">
        <v>225</v>
      </c>
    </row>
    <row r="100" spans="1:8">
      <c r="A100" s="8" t="s">
        <v>28</v>
      </c>
      <c r="B100" s="48">
        <v>3023600</v>
      </c>
      <c r="C100" s="48">
        <v>1831126.4</v>
      </c>
      <c r="D100" s="31">
        <f t="shared" si="27"/>
        <v>4854726.4000000004</v>
      </c>
      <c r="E100" s="48">
        <v>527114.07999999996</v>
      </c>
      <c r="F100" s="48">
        <v>527114.07999999996</v>
      </c>
      <c r="G100" s="31">
        <f t="shared" si="28"/>
        <v>4327612.32</v>
      </c>
      <c r="H100" s="26" t="s">
        <v>226</v>
      </c>
    </row>
    <row r="101" spans="1:8">
      <c r="A101" s="8" t="s">
        <v>29</v>
      </c>
      <c r="B101" s="48">
        <v>1000000</v>
      </c>
      <c r="C101" s="48">
        <v>0</v>
      </c>
      <c r="D101" s="31">
        <f t="shared" si="27"/>
        <v>1000000</v>
      </c>
      <c r="E101" s="48">
        <v>0</v>
      </c>
      <c r="F101" s="48">
        <v>0</v>
      </c>
      <c r="G101" s="31">
        <f t="shared" si="28"/>
        <v>1000000</v>
      </c>
      <c r="H101" s="26" t="s">
        <v>227</v>
      </c>
    </row>
    <row r="102" spans="1:8">
      <c r="A102" s="8" t="s">
        <v>30</v>
      </c>
      <c r="B102" s="48">
        <v>55000</v>
      </c>
      <c r="C102" s="48">
        <v>77156.460000000006</v>
      </c>
      <c r="D102" s="31">
        <f t="shared" si="27"/>
        <v>132156.46000000002</v>
      </c>
      <c r="E102" s="48">
        <v>16384.400000000001</v>
      </c>
      <c r="F102" s="48">
        <v>16384.400000000001</v>
      </c>
      <c r="G102" s="31">
        <f t="shared" si="28"/>
        <v>115772.06000000003</v>
      </c>
      <c r="H102" s="26" t="s">
        <v>228</v>
      </c>
    </row>
    <row r="103" spans="1:8">
      <c r="A103" s="7" t="s">
        <v>31</v>
      </c>
      <c r="B103" s="31">
        <f>SUM(B104:B112)</f>
        <v>16986225.289999999</v>
      </c>
      <c r="C103" s="31">
        <f t="shared" ref="C103:G103" si="29">SUM(C104:C112)</f>
        <v>124664.12</v>
      </c>
      <c r="D103" s="31">
        <f t="shared" si="29"/>
        <v>17110889.41</v>
      </c>
      <c r="E103" s="31">
        <f t="shared" si="29"/>
        <v>4023504.13</v>
      </c>
      <c r="F103" s="31">
        <f t="shared" si="29"/>
        <v>4022845.6900000004</v>
      </c>
      <c r="G103" s="31">
        <f t="shared" si="29"/>
        <v>13087385.280000001</v>
      </c>
    </row>
    <row r="104" spans="1:8">
      <c r="A104" s="8" t="s">
        <v>32</v>
      </c>
      <c r="B104" s="48">
        <v>5284868</v>
      </c>
      <c r="C104" s="48">
        <v>0</v>
      </c>
      <c r="D104" s="31">
        <f t="shared" ref="D104:D112" si="30">B104+C104</f>
        <v>5284868</v>
      </c>
      <c r="E104" s="48">
        <v>2656027.7599999998</v>
      </c>
      <c r="F104" s="48">
        <v>2655369.3199999998</v>
      </c>
      <c r="G104" s="31">
        <f t="shared" ref="G104:G112" si="31">D104-E104</f>
        <v>2628840.2400000002</v>
      </c>
      <c r="H104" s="26" t="s">
        <v>229</v>
      </c>
    </row>
    <row r="105" spans="1:8">
      <c r="A105" s="8" t="s">
        <v>33</v>
      </c>
      <c r="B105" s="48">
        <v>850000</v>
      </c>
      <c r="C105" s="48">
        <v>50000</v>
      </c>
      <c r="D105" s="31">
        <f t="shared" si="30"/>
        <v>900000</v>
      </c>
      <c r="E105" s="48">
        <v>375100.76</v>
      </c>
      <c r="F105" s="48">
        <v>375100.76</v>
      </c>
      <c r="G105" s="31">
        <f t="shared" si="31"/>
        <v>524899.24</v>
      </c>
      <c r="H105" s="26" t="s">
        <v>230</v>
      </c>
    </row>
    <row r="106" spans="1:8">
      <c r="A106" s="8" t="s">
        <v>34</v>
      </c>
      <c r="B106" s="48">
        <v>5250000</v>
      </c>
      <c r="C106" s="48">
        <v>74664.12</v>
      </c>
      <c r="D106" s="31">
        <f t="shared" si="30"/>
        <v>5324664.12</v>
      </c>
      <c r="E106" s="48">
        <v>422499.45</v>
      </c>
      <c r="F106" s="48">
        <v>422499.45</v>
      </c>
      <c r="G106" s="31">
        <f t="shared" si="31"/>
        <v>4902164.67</v>
      </c>
      <c r="H106" s="26" t="s">
        <v>231</v>
      </c>
    </row>
    <row r="107" spans="1:8">
      <c r="A107" s="8" t="s">
        <v>35</v>
      </c>
      <c r="B107" s="31">
        <v>0</v>
      </c>
      <c r="C107" s="31">
        <v>0</v>
      </c>
      <c r="D107" s="31">
        <f t="shared" si="30"/>
        <v>0</v>
      </c>
      <c r="E107" s="31">
        <v>0</v>
      </c>
      <c r="F107" s="31">
        <v>0</v>
      </c>
      <c r="G107" s="31">
        <f t="shared" si="31"/>
        <v>0</v>
      </c>
      <c r="H107" s="26" t="s">
        <v>232</v>
      </c>
    </row>
    <row r="108" spans="1:8">
      <c r="A108" s="8" t="s">
        <v>36</v>
      </c>
      <c r="B108" s="48">
        <v>2551750</v>
      </c>
      <c r="C108" s="48">
        <v>0</v>
      </c>
      <c r="D108" s="31">
        <f t="shared" si="30"/>
        <v>2551750</v>
      </c>
      <c r="E108" s="48">
        <v>81449.83</v>
      </c>
      <c r="F108" s="48">
        <v>81449.83</v>
      </c>
      <c r="G108" s="31">
        <f t="shared" si="31"/>
        <v>2470300.17</v>
      </c>
      <c r="H108" s="26" t="s">
        <v>233</v>
      </c>
    </row>
    <row r="109" spans="1:8">
      <c r="A109" s="8" t="s">
        <v>37</v>
      </c>
      <c r="B109" s="48">
        <v>55000</v>
      </c>
      <c r="C109" s="48">
        <v>0</v>
      </c>
      <c r="D109" s="31">
        <f t="shared" si="30"/>
        <v>55000</v>
      </c>
      <c r="E109" s="48">
        <v>0</v>
      </c>
      <c r="F109" s="48">
        <v>0</v>
      </c>
      <c r="G109" s="31">
        <f t="shared" si="31"/>
        <v>55000</v>
      </c>
      <c r="H109" s="26" t="s">
        <v>234</v>
      </c>
    </row>
    <row r="110" spans="1:8">
      <c r="A110" s="8" t="s">
        <v>38</v>
      </c>
      <c r="B110" s="48">
        <v>87356</v>
      </c>
      <c r="C110" s="48">
        <v>0</v>
      </c>
      <c r="D110" s="31">
        <f t="shared" si="30"/>
        <v>87356</v>
      </c>
      <c r="E110" s="48">
        <v>2455</v>
      </c>
      <c r="F110" s="48">
        <v>2455</v>
      </c>
      <c r="G110" s="31">
        <f t="shared" si="31"/>
        <v>84901</v>
      </c>
      <c r="H110" s="26" t="s">
        <v>235</v>
      </c>
    </row>
    <row r="111" spans="1:8">
      <c r="A111" s="8" t="s">
        <v>39</v>
      </c>
      <c r="B111" s="48">
        <v>436070</v>
      </c>
      <c r="C111" s="48">
        <v>0</v>
      </c>
      <c r="D111" s="31">
        <f t="shared" si="30"/>
        <v>436070</v>
      </c>
      <c r="E111" s="48">
        <v>0</v>
      </c>
      <c r="F111" s="48">
        <v>0</v>
      </c>
      <c r="G111" s="31">
        <f t="shared" si="31"/>
        <v>436070</v>
      </c>
      <c r="H111" s="26" t="s">
        <v>236</v>
      </c>
    </row>
    <row r="112" spans="1:8">
      <c r="A112" s="8" t="s">
        <v>40</v>
      </c>
      <c r="B112" s="48">
        <v>2471181.29</v>
      </c>
      <c r="C112" s="48">
        <v>0</v>
      </c>
      <c r="D112" s="31">
        <f t="shared" si="30"/>
        <v>2471181.29</v>
      </c>
      <c r="E112" s="48">
        <v>485971.33</v>
      </c>
      <c r="F112" s="48">
        <v>485971.33</v>
      </c>
      <c r="G112" s="31">
        <f t="shared" si="31"/>
        <v>1985209.96</v>
      </c>
      <c r="H112" s="26" t="s">
        <v>237</v>
      </c>
    </row>
    <row r="113" spans="1:8">
      <c r="A113" s="7" t="s">
        <v>41</v>
      </c>
      <c r="B113" s="31">
        <f>SUM(B114:B122)</f>
        <v>2500000</v>
      </c>
      <c r="C113" s="31">
        <f t="shared" ref="C113:G113" si="32">SUM(C114:C122)</f>
        <v>4588732.99</v>
      </c>
      <c r="D113" s="31">
        <f t="shared" si="32"/>
        <v>7088732.9900000002</v>
      </c>
      <c r="E113" s="31">
        <f t="shared" si="32"/>
        <v>4676565.42</v>
      </c>
      <c r="F113" s="31">
        <f t="shared" si="32"/>
        <v>4676565.42</v>
      </c>
      <c r="G113" s="31">
        <f t="shared" si="32"/>
        <v>2412167.5700000003</v>
      </c>
    </row>
    <row r="114" spans="1:8">
      <c r="A114" s="8" t="s">
        <v>42</v>
      </c>
      <c r="B114" s="31">
        <v>0</v>
      </c>
      <c r="C114" s="31">
        <v>0</v>
      </c>
      <c r="D114" s="31">
        <f t="shared" ref="D114:D122" si="33">B114+C114</f>
        <v>0</v>
      </c>
      <c r="E114" s="31">
        <v>0</v>
      </c>
      <c r="F114" s="31">
        <v>0</v>
      </c>
      <c r="G114" s="31">
        <f t="shared" ref="G114:G122" si="34">D114-E114</f>
        <v>0</v>
      </c>
      <c r="H114" s="26" t="s">
        <v>238</v>
      </c>
    </row>
    <row r="115" spans="1:8">
      <c r="A115" s="8" t="s">
        <v>43</v>
      </c>
      <c r="B115" s="31">
        <v>0</v>
      </c>
      <c r="C115" s="31">
        <v>0</v>
      </c>
      <c r="D115" s="31">
        <f t="shared" si="33"/>
        <v>0</v>
      </c>
      <c r="E115" s="31">
        <v>0</v>
      </c>
      <c r="F115" s="31">
        <v>0</v>
      </c>
      <c r="G115" s="31">
        <f t="shared" si="34"/>
        <v>0</v>
      </c>
      <c r="H115" s="26" t="s">
        <v>239</v>
      </c>
    </row>
    <row r="116" spans="1:8">
      <c r="A116" s="8" t="s">
        <v>44</v>
      </c>
      <c r="B116" s="48">
        <v>0</v>
      </c>
      <c r="C116" s="48">
        <v>350452.13</v>
      </c>
      <c r="D116" s="31">
        <f t="shared" si="33"/>
        <v>350452.13</v>
      </c>
      <c r="E116" s="48">
        <v>82000</v>
      </c>
      <c r="F116" s="48">
        <v>82000</v>
      </c>
      <c r="G116" s="31">
        <f t="shared" si="34"/>
        <v>268452.13</v>
      </c>
      <c r="H116" s="26" t="s">
        <v>240</v>
      </c>
    </row>
    <row r="117" spans="1:8">
      <c r="A117" s="8" t="s">
        <v>45</v>
      </c>
      <c r="B117" s="48">
        <v>2500000</v>
      </c>
      <c r="C117" s="48">
        <v>4238280.8600000003</v>
      </c>
      <c r="D117" s="31">
        <f t="shared" si="33"/>
        <v>6738280.8600000003</v>
      </c>
      <c r="E117" s="48">
        <v>4594565.42</v>
      </c>
      <c r="F117" s="48">
        <v>4594565.42</v>
      </c>
      <c r="G117" s="31">
        <f t="shared" si="34"/>
        <v>2143715.4400000004</v>
      </c>
      <c r="H117" s="26" t="s">
        <v>241</v>
      </c>
    </row>
    <row r="118" spans="1:8">
      <c r="A118" s="8" t="s">
        <v>46</v>
      </c>
      <c r="B118" s="31">
        <v>0</v>
      </c>
      <c r="C118" s="31">
        <v>0</v>
      </c>
      <c r="D118" s="31">
        <f t="shared" si="33"/>
        <v>0</v>
      </c>
      <c r="E118" s="31">
        <v>0</v>
      </c>
      <c r="F118" s="31">
        <v>0</v>
      </c>
      <c r="G118" s="31">
        <f t="shared" si="34"/>
        <v>0</v>
      </c>
      <c r="H118" s="26" t="s">
        <v>242</v>
      </c>
    </row>
    <row r="119" spans="1:8">
      <c r="A119" s="8" t="s">
        <v>47</v>
      </c>
      <c r="B119" s="31">
        <v>0</v>
      </c>
      <c r="C119" s="31">
        <v>0</v>
      </c>
      <c r="D119" s="31">
        <f t="shared" si="33"/>
        <v>0</v>
      </c>
      <c r="E119" s="31">
        <v>0</v>
      </c>
      <c r="F119" s="31">
        <v>0</v>
      </c>
      <c r="G119" s="31">
        <f t="shared" si="34"/>
        <v>0</v>
      </c>
      <c r="H119" s="26" t="s">
        <v>243</v>
      </c>
    </row>
    <row r="120" spans="1:8">
      <c r="A120" s="8" t="s">
        <v>48</v>
      </c>
      <c r="B120" s="31">
        <v>0</v>
      </c>
      <c r="C120" s="31">
        <v>0</v>
      </c>
      <c r="D120" s="31">
        <f t="shared" si="33"/>
        <v>0</v>
      </c>
      <c r="E120" s="31">
        <v>0</v>
      </c>
      <c r="F120" s="31">
        <v>0</v>
      </c>
      <c r="G120" s="31">
        <f t="shared" si="34"/>
        <v>0</v>
      </c>
      <c r="H120" s="27"/>
    </row>
    <row r="121" spans="1:8">
      <c r="A121" s="8" t="s">
        <v>49</v>
      </c>
      <c r="B121" s="31">
        <v>0</v>
      </c>
      <c r="C121" s="31">
        <v>0</v>
      </c>
      <c r="D121" s="31">
        <f t="shared" si="33"/>
        <v>0</v>
      </c>
      <c r="E121" s="31">
        <v>0</v>
      </c>
      <c r="F121" s="31">
        <v>0</v>
      </c>
      <c r="G121" s="31">
        <f t="shared" si="34"/>
        <v>0</v>
      </c>
      <c r="H121" s="27"/>
    </row>
    <row r="122" spans="1:8">
      <c r="A122" s="8" t="s">
        <v>50</v>
      </c>
      <c r="B122" s="31">
        <v>0</v>
      </c>
      <c r="C122" s="31">
        <v>0</v>
      </c>
      <c r="D122" s="31">
        <f t="shared" si="33"/>
        <v>0</v>
      </c>
      <c r="E122" s="31">
        <v>0</v>
      </c>
      <c r="F122" s="31">
        <v>0</v>
      </c>
      <c r="G122" s="31">
        <f t="shared" si="34"/>
        <v>0</v>
      </c>
      <c r="H122" s="26" t="s">
        <v>244</v>
      </c>
    </row>
    <row r="123" spans="1:8">
      <c r="A123" s="7" t="s">
        <v>51</v>
      </c>
      <c r="B123" s="31">
        <f>SUM(B124:B132)</f>
        <v>27450000</v>
      </c>
      <c r="C123" s="31">
        <f t="shared" ref="C123:G123" si="35">SUM(C124:C132)</f>
        <v>15152929.26</v>
      </c>
      <c r="D123" s="31">
        <f t="shared" si="35"/>
        <v>42602929.259999998</v>
      </c>
      <c r="E123" s="31">
        <f t="shared" si="35"/>
        <v>0</v>
      </c>
      <c r="F123" s="31">
        <f t="shared" si="35"/>
        <v>0</v>
      </c>
      <c r="G123" s="31">
        <f t="shared" si="35"/>
        <v>42602929.259999998</v>
      </c>
    </row>
    <row r="124" spans="1:8">
      <c r="A124" s="8" t="s">
        <v>52</v>
      </c>
      <c r="B124" s="48">
        <v>50000</v>
      </c>
      <c r="C124" s="48">
        <v>0</v>
      </c>
      <c r="D124" s="31">
        <f t="shared" ref="D124:D132" si="36">B124+C124</f>
        <v>50000</v>
      </c>
      <c r="E124" s="48">
        <v>0</v>
      </c>
      <c r="F124" s="48">
        <v>0</v>
      </c>
      <c r="G124" s="31">
        <f t="shared" ref="G124:G132" si="37">D124-E124</f>
        <v>50000</v>
      </c>
      <c r="H124" s="26" t="s">
        <v>245</v>
      </c>
    </row>
    <row r="125" spans="1:8">
      <c r="A125" s="8" t="s">
        <v>53</v>
      </c>
      <c r="B125" s="48">
        <v>2500000</v>
      </c>
      <c r="C125" s="48">
        <v>15000000</v>
      </c>
      <c r="D125" s="31">
        <f t="shared" si="36"/>
        <v>17500000</v>
      </c>
      <c r="E125" s="48">
        <v>0</v>
      </c>
      <c r="F125" s="48">
        <v>0</v>
      </c>
      <c r="G125" s="31">
        <f t="shared" si="37"/>
        <v>17500000</v>
      </c>
      <c r="H125" s="26" t="s">
        <v>246</v>
      </c>
    </row>
    <row r="126" spans="1:8">
      <c r="A126" s="8" t="s">
        <v>54</v>
      </c>
      <c r="B126" s="31">
        <v>0</v>
      </c>
      <c r="C126" s="31">
        <v>0</v>
      </c>
      <c r="D126" s="31">
        <f t="shared" si="36"/>
        <v>0</v>
      </c>
      <c r="E126" s="31">
        <v>0</v>
      </c>
      <c r="F126" s="31">
        <v>0</v>
      </c>
      <c r="G126" s="31">
        <f t="shared" si="37"/>
        <v>0</v>
      </c>
      <c r="H126" s="26" t="s">
        <v>247</v>
      </c>
    </row>
    <row r="127" spans="1:8">
      <c r="A127" s="8" t="s">
        <v>55</v>
      </c>
      <c r="B127" s="48">
        <v>13400000</v>
      </c>
      <c r="C127" s="48">
        <v>0</v>
      </c>
      <c r="D127" s="31">
        <f t="shared" si="36"/>
        <v>13400000</v>
      </c>
      <c r="E127" s="48">
        <v>0</v>
      </c>
      <c r="F127" s="48">
        <v>0</v>
      </c>
      <c r="G127" s="31">
        <f t="shared" si="37"/>
        <v>13400000</v>
      </c>
      <c r="H127" s="26" t="s">
        <v>248</v>
      </c>
    </row>
    <row r="128" spans="1:8">
      <c r="A128" s="8" t="s">
        <v>56</v>
      </c>
      <c r="B128" s="48">
        <v>4000000</v>
      </c>
      <c r="C128" s="48">
        <v>0</v>
      </c>
      <c r="D128" s="31">
        <f t="shared" si="36"/>
        <v>4000000</v>
      </c>
      <c r="E128" s="48">
        <v>0</v>
      </c>
      <c r="F128" s="48">
        <v>0</v>
      </c>
      <c r="G128" s="31">
        <f t="shared" si="37"/>
        <v>4000000</v>
      </c>
      <c r="H128" s="26" t="s">
        <v>249</v>
      </c>
    </row>
    <row r="129" spans="1:8">
      <c r="A129" s="8" t="s">
        <v>57</v>
      </c>
      <c r="B129" s="48">
        <v>7500000</v>
      </c>
      <c r="C129" s="48">
        <v>152929.26</v>
      </c>
      <c r="D129" s="31">
        <f t="shared" si="36"/>
        <v>7652929.2599999998</v>
      </c>
      <c r="E129" s="48">
        <v>0</v>
      </c>
      <c r="F129" s="48">
        <v>0</v>
      </c>
      <c r="G129" s="31">
        <f t="shared" si="37"/>
        <v>7652929.2599999998</v>
      </c>
      <c r="H129" s="26" t="s">
        <v>250</v>
      </c>
    </row>
    <row r="130" spans="1:8">
      <c r="A130" s="8" t="s">
        <v>58</v>
      </c>
      <c r="B130" s="31">
        <v>0</v>
      </c>
      <c r="C130" s="31">
        <v>0</v>
      </c>
      <c r="D130" s="31">
        <f t="shared" si="36"/>
        <v>0</v>
      </c>
      <c r="E130" s="31">
        <v>0</v>
      </c>
      <c r="F130" s="31">
        <v>0</v>
      </c>
      <c r="G130" s="31">
        <f t="shared" si="37"/>
        <v>0</v>
      </c>
      <c r="H130" s="26" t="s">
        <v>251</v>
      </c>
    </row>
    <row r="131" spans="1:8">
      <c r="A131" s="8" t="s">
        <v>59</v>
      </c>
      <c r="B131" s="31">
        <v>0</v>
      </c>
      <c r="C131" s="31">
        <v>0</v>
      </c>
      <c r="D131" s="31">
        <f t="shared" si="36"/>
        <v>0</v>
      </c>
      <c r="E131" s="31">
        <v>0</v>
      </c>
      <c r="F131" s="31">
        <v>0</v>
      </c>
      <c r="G131" s="31">
        <f t="shared" si="37"/>
        <v>0</v>
      </c>
      <c r="H131" s="26" t="s">
        <v>252</v>
      </c>
    </row>
    <row r="132" spans="1:8">
      <c r="A132" s="8" t="s">
        <v>60</v>
      </c>
      <c r="B132" s="31">
        <v>0</v>
      </c>
      <c r="C132" s="31">
        <v>0</v>
      </c>
      <c r="D132" s="31">
        <f t="shared" si="36"/>
        <v>0</v>
      </c>
      <c r="E132" s="31">
        <v>0</v>
      </c>
      <c r="F132" s="31">
        <v>0</v>
      </c>
      <c r="G132" s="31">
        <f t="shared" si="37"/>
        <v>0</v>
      </c>
      <c r="H132" s="26" t="s">
        <v>253</v>
      </c>
    </row>
    <row r="133" spans="1:8">
      <c r="A133" s="7" t="s">
        <v>61</v>
      </c>
      <c r="B133" s="31">
        <f>SUM(B134:B136)</f>
        <v>79211657.310000002</v>
      </c>
      <c r="C133" s="31">
        <f t="shared" ref="C133:G133" si="38">SUM(C134:C136)</f>
        <v>88483092.519999996</v>
      </c>
      <c r="D133" s="31">
        <f t="shared" si="38"/>
        <v>167694749.82999998</v>
      </c>
      <c r="E133" s="31">
        <f t="shared" si="38"/>
        <v>75886499.280000001</v>
      </c>
      <c r="F133" s="31">
        <f t="shared" si="38"/>
        <v>75886499.280000001</v>
      </c>
      <c r="G133" s="31">
        <f t="shared" si="38"/>
        <v>91808250.549999982</v>
      </c>
    </row>
    <row r="134" spans="1:8">
      <c r="A134" s="8" t="s">
        <v>62</v>
      </c>
      <c r="B134" s="48">
        <v>79211657.310000002</v>
      </c>
      <c r="C134" s="48">
        <v>88483092.519999996</v>
      </c>
      <c r="D134" s="31">
        <f t="shared" ref="D134:D157" si="39">B134+C134</f>
        <v>167694749.82999998</v>
      </c>
      <c r="E134" s="48">
        <v>75886499.280000001</v>
      </c>
      <c r="F134" s="48">
        <v>75886499.280000001</v>
      </c>
      <c r="G134" s="31">
        <f t="shared" ref="G134:G136" si="40">D134-E134</f>
        <v>91808250.549999982</v>
      </c>
      <c r="H134" s="26" t="s">
        <v>254</v>
      </c>
    </row>
    <row r="135" spans="1:8">
      <c r="A135" s="8" t="s">
        <v>63</v>
      </c>
      <c r="B135" s="31">
        <v>0</v>
      </c>
      <c r="C135" s="31">
        <v>0</v>
      </c>
      <c r="D135" s="31">
        <f t="shared" si="39"/>
        <v>0</v>
      </c>
      <c r="E135" s="31">
        <v>0</v>
      </c>
      <c r="F135" s="31">
        <v>0</v>
      </c>
      <c r="G135" s="31">
        <f t="shared" si="40"/>
        <v>0</v>
      </c>
      <c r="H135" s="26" t="s">
        <v>255</v>
      </c>
    </row>
    <row r="136" spans="1:8">
      <c r="A136" s="8" t="s">
        <v>64</v>
      </c>
      <c r="B136" s="31">
        <v>0</v>
      </c>
      <c r="C136" s="31">
        <v>0</v>
      </c>
      <c r="D136" s="31">
        <f t="shared" si="39"/>
        <v>0</v>
      </c>
      <c r="E136" s="31">
        <v>0</v>
      </c>
      <c r="F136" s="31">
        <v>0</v>
      </c>
      <c r="G136" s="31">
        <f t="shared" si="40"/>
        <v>0</v>
      </c>
      <c r="H136" s="26" t="s">
        <v>256</v>
      </c>
    </row>
    <row r="137" spans="1:8">
      <c r="A137" s="7" t="s">
        <v>65</v>
      </c>
      <c r="B137" s="31">
        <f>SUM(B138:B142,B144:B145)</f>
        <v>0</v>
      </c>
      <c r="C137" s="31">
        <f t="shared" ref="C137:G137" si="41">SUM(C138:C142,C144:C145)</f>
        <v>32418917.539999999</v>
      </c>
      <c r="D137" s="31">
        <f t="shared" si="41"/>
        <v>32418917.539999999</v>
      </c>
      <c r="E137" s="31">
        <f t="shared" si="41"/>
        <v>0</v>
      </c>
      <c r="F137" s="31">
        <f t="shared" si="41"/>
        <v>0</v>
      </c>
      <c r="G137" s="31">
        <f t="shared" si="41"/>
        <v>32418917.539999999</v>
      </c>
    </row>
    <row r="138" spans="1:8">
      <c r="A138" s="8" t="s">
        <v>66</v>
      </c>
      <c r="B138" s="31">
        <v>0</v>
      </c>
      <c r="C138" s="31">
        <v>0</v>
      </c>
      <c r="D138" s="31">
        <f t="shared" si="39"/>
        <v>0</v>
      </c>
      <c r="E138" s="31">
        <v>0</v>
      </c>
      <c r="F138" s="31">
        <v>0</v>
      </c>
      <c r="G138" s="31">
        <f t="shared" ref="G138:G145" si="42">D138-E138</f>
        <v>0</v>
      </c>
      <c r="H138" s="26" t="s">
        <v>257</v>
      </c>
    </row>
    <row r="139" spans="1:8">
      <c r="A139" s="8" t="s">
        <v>67</v>
      </c>
      <c r="B139" s="31">
        <v>0</v>
      </c>
      <c r="C139" s="31">
        <v>0</v>
      </c>
      <c r="D139" s="31">
        <f t="shared" si="39"/>
        <v>0</v>
      </c>
      <c r="E139" s="31">
        <v>0</v>
      </c>
      <c r="F139" s="31">
        <v>0</v>
      </c>
      <c r="G139" s="31">
        <f t="shared" si="42"/>
        <v>0</v>
      </c>
      <c r="H139" s="26" t="s">
        <v>258</v>
      </c>
    </row>
    <row r="140" spans="1:8">
      <c r="A140" s="8" t="s">
        <v>68</v>
      </c>
      <c r="B140" s="31">
        <v>0</v>
      </c>
      <c r="C140" s="31">
        <v>0</v>
      </c>
      <c r="D140" s="31">
        <f t="shared" si="39"/>
        <v>0</v>
      </c>
      <c r="E140" s="31">
        <v>0</v>
      </c>
      <c r="F140" s="31">
        <v>0</v>
      </c>
      <c r="G140" s="31">
        <f t="shared" si="42"/>
        <v>0</v>
      </c>
      <c r="H140" s="26" t="s">
        <v>259</v>
      </c>
    </row>
    <row r="141" spans="1:8">
      <c r="A141" s="8" t="s">
        <v>69</v>
      </c>
      <c r="B141" s="31">
        <v>0</v>
      </c>
      <c r="C141" s="31">
        <v>0</v>
      </c>
      <c r="D141" s="31">
        <f t="shared" si="39"/>
        <v>0</v>
      </c>
      <c r="E141" s="31">
        <v>0</v>
      </c>
      <c r="F141" s="31">
        <v>0</v>
      </c>
      <c r="G141" s="31">
        <f t="shared" si="42"/>
        <v>0</v>
      </c>
      <c r="H141" s="26" t="s">
        <v>260</v>
      </c>
    </row>
    <row r="142" spans="1:8">
      <c r="A142" s="8" t="s">
        <v>70</v>
      </c>
      <c r="B142" s="31">
        <v>0</v>
      </c>
      <c r="C142" s="31">
        <v>0</v>
      </c>
      <c r="D142" s="31">
        <f t="shared" si="39"/>
        <v>0</v>
      </c>
      <c r="E142" s="31">
        <v>0</v>
      </c>
      <c r="F142" s="31">
        <v>0</v>
      </c>
      <c r="G142" s="31">
        <f t="shared" si="42"/>
        <v>0</v>
      </c>
      <c r="H142" s="26" t="s">
        <v>261</v>
      </c>
    </row>
    <row r="143" spans="1:8">
      <c r="A143" s="8" t="s">
        <v>71</v>
      </c>
      <c r="B143" s="31">
        <v>0</v>
      </c>
      <c r="C143" s="31">
        <v>0</v>
      </c>
      <c r="D143" s="31">
        <f t="shared" si="39"/>
        <v>0</v>
      </c>
      <c r="E143" s="31">
        <v>0</v>
      </c>
      <c r="F143" s="31">
        <v>0</v>
      </c>
      <c r="G143" s="31">
        <f t="shared" si="42"/>
        <v>0</v>
      </c>
      <c r="H143" s="26"/>
    </row>
    <row r="144" spans="1:8">
      <c r="A144" s="8" t="s">
        <v>72</v>
      </c>
      <c r="B144" s="31">
        <v>0</v>
      </c>
      <c r="C144" s="31">
        <v>0</v>
      </c>
      <c r="D144" s="31">
        <f t="shared" si="39"/>
        <v>0</v>
      </c>
      <c r="E144" s="31">
        <v>0</v>
      </c>
      <c r="F144" s="31">
        <v>0</v>
      </c>
      <c r="G144" s="31">
        <f t="shared" si="42"/>
        <v>0</v>
      </c>
      <c r="H144" s="26" t="s">
        <v>262</v>
      </c>
    </row>
    <row r="145" spans="1:8">
      <c r="A145" s="8" t="s">
        <v>73</v>
      </c>
      <c r="B145" s="48">
        <v>0</v>
      </c>
      <c r="C145" s="48">
        <v>32418917.539999999</v>
      </c>
      <c r="D145" s="31">
        <f t="shared" si="39"/>
        <v>32418917.539999999</v>
      </c>
      <c r="E145" s="48">
        <v>0</v>
      </c>
      <c r="F145" s="48">
        <v>0</v>
      </c>
      <c r="G145" s="31">
        <f t="shared" si="42"/>
        <v>32418917.539999999</v>
      </c>
      <c r="H145" s="26" t="s">
        <v>263</v>
      </c>
    </row>
    <row r="146" spans="1:8">
      <c r="A146" s="7" t="s">
        <v>74</v>
      </c>
      <c r="B146" s="31">
        <f>SUM(B147:B149)</f>
        <v>0</v>
      </c>
      <c r="C146" s="31">
        <f t="shared" ref="C146:G146" si="43">SUM(C147:C149)</f>
        <v>0</v>
      </c>
      <c r="D146" s="31">
        <f t="shared" si="43"/>
        <v>0</v>
      </c>
      <c r="E146" s="31">
        <f t="shared" si="43"/>
        <v>0</v>
      </c>
      <c r="F146" s="31">
        <f t="shared" si="43"/>
        <v>0</v>
      </c>
      <c r="G146" s="31">
        <f t="shared" si="43"/>
        <v>0</v>
      </c>
    </row>
    <row r="147" spans="1:8">
      <c r="A147" s="8" t="s">
        <v>75</v>
      </c>
      <c r="B147" s="31">
        <v>0</v>
      </c>
      <c r="C147" s="31">
        <v>0</v>
      </c>
      <c r="D147" s="31">
        <f t="shared" si="39"/>
        <v>0</v>
      </c>
      <c r="E147" s="31">
        <v>0</v>
      </c>
      <c r="F147" s="31">
        <v>0</v>
      </c>
      <c r="G147" s="31">
        <f t="shared" ref="G147:G149" si="44">D147-E147</f>
        <v>0</v>
      </c>
      <c r="H147" s="26" t="s">
        <v>264</v>
      </c>
    </row>
    <row r="148" spans="1:8">
      <c r="A148" s="8" t="s">
        <v>76</v>
      </c>
      <c r="B148" s="31">
        <v>0</v>
      </c>
      <c r="C148" s="31">
        <v>0</v>
      </c>
      <c r="D148" s="31">
        <f t="shared" si="39"/>
        <v>0</v>
      </c>
      <c r="E148" s="31">
        <v>0</v>
      </c>
      <c r="F148" s="31">
        <v>0</v>
      </c>
      <c r="G148" s="31">
        <f t="shared" si="44"/>
        <v>0</v>
      </c>
      <c r="H148" s="26" t="s">
        <v>265</v>
      </c>
    </row>
    <row r="149" spans="1:8">
      <c r="A149" s="8" t="s">
        <v>77</v>
      </c>
      <c r="B149" s="31">
        <v>0</v>
      </c>
      <c r="C149" s="31">
        <v>0</v>
      </c>
      <c r="D149" s="31">
        <f t="shared" si="39"/>
        <v>0</v>
      </c>
      <c r="E149" s="31">
        <v>0</v>
      </c>
      <c r="F149" s="31">
        <v>0</v>
      </c>
      <c r="G149" s="31">
        <f t="shared" si="44"/>
        <v>0</v>
      </c>
      <c r="H149" s="26" t="s">
        <v>266</v>
      </c>
    </row>
    <row r="150" spans="1:8">
      <c r="A150" s="7" t="s">
        <v>78</v>
      </c>
      <c r="B150" s="31">
        <f>SUM(B151:B157)</f>
        <v>18272000.009999998</v>
      </c>
      <c r="C150" s="31">
        <f t="shared" ref="C150:G150" si="45">SUM(C151:C157)</f>
        <v>0</v>
      </c>
      <c r="D150" s="31">
        <f t="shared" si="45"/>
        <v>18272000.009999998</v>
      </c>
      <c r="E150" s="31">
        <f t="shared" si="45"/>
        <v>8175683.7200000007</v>
      </c>
      <c r="F150" s="31">
        <f t="shared" si="45"/>
        <v>8175683.7200000007</v>
      </c>
      <c r="G150" s="31">
        <f t="shared" si="45"/>
        <v>10096316.289999999</v>
      </c>
    </row>
    <row r="151" spans="1:8">
      <c r="A151" s="8" t="s">
        <v>79</v>
      </c>
      <c r="B151" s="48">
        <v>9500000.0099999998</v>
      </c>
      <c r="C151" s="48">
        <v>0</v>
      </c>
      <c r="D151" s="31">
        <f t="shared" si="39"/>
        <v>9500000.0099999998</v>
      </c>
      <c r="E151" s="48">
        <v>4203473.28</v>
      </c>
      <c r="F151" s="48">
        <v>4203473.28</v>
      </c>
      <c r="G151" s="31">
        <f t="shared" ref="G151:G157" si="46">D151-E151</f>
        <v>5296526.7299999995</v>
      </c>
      <c r="H151" s="26" t="s">
        <v>267</v>
      </c>
    </row>
    <row r="152" spans="1:8">
      <c r="A152" s="8" t="s">
        <v>80</v>
      </c>
      <c r="B152" s="48">
        <v>8772000</v>
      </c>
      <c r="C152" s="48">
        <v>0</v>
      </c>
      <c r="D152" s="31">
        <f t="shared" si="39"/>
        <v>8772000</v>
      </c>
      <c r="E152" s="48">
        <v>3972210.44</v>
      </c>
      <c r="F152" s="48">
        <v>3972210.44</v>
      </c>
      <c r="G152" s="31">
        <f t="shared" si="46"/>
        <v>4799789.5600000005</v>
      </c>
      <c r="H152" s="26" t="s">
        <v>268</v>
      </c>
    </row>
    <row r="153" spans="1:8">
      <c r="A153" s="8" t="s">
        <v>81</v>
      </c>
      <c r="B153" s="31">
        <v>0</v>
      </c>
      <c r="C153" s="31">
        <v>0</v>
      </c>
      <c r="D153" s="31">
        <f t="shared" si="39"/>
        <v>0</v>
      </c>
      <c r="E153" s="31">
        <v>0</v>
      </c>
      <c r="F153" s="31">
        <v>0</v>
      </c>
      <c r="G153" s="31">
        <f t="shared" si="46"/>
        <v>0</v>
      </c>
      <c r="H153" s="26" t="s">
        <v>269</v>
      </c>
    </row>
    <row r="154" spans="1:8">
      <c r="A154" s="1" t="s">
        <v>82</v>
      </c>
      <c r="B154" s="31">
        <v>0</v>
      </c>
      <c r="C154" s="31">
        <v>0</v>
      </c>
      <c r="D154" s="31">
        <f t="shared" si="39"/>
        <v>0</v>
      </c>
      <c r="E154" s="31">
        <v>0</v>
      </c>
      <c r="F154" s="31">
        <v>0</v>
      </c>
      <c r="G154" s="31">
        <f t="shared" si="46"/>
        <v>0</v>
      </c>
      <c r="H154" s="26" t="s">
        <v>270</v>
      </c>
    </row>
    <row r="155" spans="1:8">
      <c r="A155" s="8" t="s">
        <v>83</v>
      </c>
      <c r="B155" s="31">
        <v>0</v>
      </c>
      <c r="C155" s="31">
        <v>0</v>
      </c>
      <c r="D155" s="31">
        <f t="shared" si="39"/>
        <v>0</v>
      </c>
      <c r="E155" s="31">
        <v>0</v>
      </c>
      <c r="F155" s="31">
        <v>0</v>
      </c>
      <c r="G155" s="31">
        <f t="shared" si="46"/>
        <v>0</v>
      </c>
      <c r="H155" s="26" t="s">
        <v>271</v>
      </c>
    </row>
    <row r="156" spans="1:8">
      <c r="A156" s="8" t="s">
        <v>84</v>
      </c>
      <c r="B156" s="31">
        <v>0</v>
      </c>
      <c r="C156" s="31">
        <v>0</v>
      </c>
      <c r="D156" s="31">
        <f t="shared" si="39"/>
        <v>0</v>
      </c>
      <c r="E156" s="31">
        <v>0</v>
      </c>
      <c r="F156" s="31">
        <v>0</v>
      </c>
      <c r="G156" s="31">
        <f t="shared" si="46"/>
        <v>0</v>
      </c>
      <c r="H156" s="26" t="s">
        <v>272</v>
      </c>
    </row>
    <row r="157" spans="1:8">
      <c r="A157" s="8" t="s">
        <v>85</v>
      </c>
      <c r="B157" s="31">
        <v>0</v>
      </c>
      <c r="C157" s="31">
        <v>0</v>
      </c>
      <c r="D157" s="31">
        <f t="shared" si="39"/>
        <v>0</v>
      </c>
      <c r="E157" s="31">
        <v>0</v>
      </c>
      <c r="F157" s="31">
        <v>0</v>
      </c>
      <c r="G157" s="31">
        <f t="shared" si="46"/>
        <v>0</v>
      </c>
      <c r="H157" s="26" t="s">
        <v>273</v>
      </c>
    </row>
    <row r="158" spans="1:8">
      <c r="A158" s="2"/>
      <c r="B158" s="32"/>
      <c r="C158" s="32"/>
      <c r="D158" s="32"/>
      <c r="E158" s="32"/>
      <c r="F158" s="32"/>
      <c r="G158" s="32"/>
    </row>
    <row r="159" spans="1:8">
      <c r="A159" s="3" t="s">
        <v>87</v>
      </c>
      <c r="B159" s="30">
        <f>B9+B84</f>
        <v>876250277.58000004</v>
      </c>
      <c r="C159" s="30">
        <f t="shared" ref="C159:G159" si="47">C9+C84</f>
        <v>467655780.64999998</v>
      </c>
      <c r="D159" s="30">
        <f t="shared" si="47"/>
        <v>1343906058.23</v>
      </c>
      <c r="E159" s="30">
        <f t="shared" si="47"/>
        <v>375429459.86000001</v>
      </c>
      <c r="F159" s="30">
        <f t="shared" si="47"/>
        <v>375418129.41999996</v>
      </c>
      <c r="G159" s="30">
        <f t="shared" si="47"/>
        <v>968476598.36999989</v>
      </c>
    </row>
    <row r="160" spans="1:8">
      <c r="A160" s="5"/>
      <c r="B160" s="29"/>
      <c r="C160" s="29"/>
      <c r="D160" s="29"/>
      <c r="E160" s="29"/>
      <c r="F160" s="29"/>
      <c r="G160" s="29"/>
    </row>
    <row r="161" spans="1:1">
      <c r="A161" s="150" t="s">
        <v>661</v>
      </c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3622047244094491" right="0.23622047244094491" top="0.55118110236220474" bottom="0.55118110236220474" header="0.31496062992125984" footer="0.31496062992125984"/>
  <pageSetup scale="80" orientation="landscape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7"/>
  <sheetViews>
    <sheetView showGridLines="0" zoomScaleNormal="100" workbookViewId="0">
      <selection activeCell="A6" sqref="A6:G6"/>
    </sheetView>
  </sheetViews>
  <sheetFormatPr baseColWidth="10" defaultRowHeight="14.4"/>
  <cols>
    <col min="1" max="1" width="58.109375" customWidth="1"/>
    <col min="2" max="2" width="14.77734375" customWidth="1"/>
    <col min="3" max="3" width="14.88671875" customWidth="1"/>
    <col min="4" max="5" width="15" customWidth="1"/>
    <col min="6" max="6" width="15.21875" customWidth="1"/>
    <col min="7" max="7" width="15.88671875" customWidth="1"/>
  </cols>
  <sheetData>
    <row r="1" spans="1:7" ht="53.25" customHeight="1">
      <c r="A1" s="173" t="s">
        <v>88</v>
      </c>
      <c r="B1" s="173"/>
      <c r="C1" s="173"/>
      <c r="D1" s="173"/>
      <c r="E1" s="173"/>
      <c r="F1" s="173"/>
      <c r="G1" s="173"/>
    </row>
    <row r="2" spans="1:7">
      <c r="A2" s="158" t="s">
        <v>331</v>
      </c>
      <c r="B2" s="159"/>
      <c r="C2" s="159"/>
      <c r="D2" s="159"/>
      <c r="E2" s="159"/>
      <c r="F2" s="159"/>
      <c r="G2" s="160"/>
    </row>
    <row r="3" spans="1:7">
      <c r="A3" s="161" t="s">
        <v>1</v>
      </c>
      <c r="B3" s="162"/>
      <c r="C3" s="162"/>
      <c r="D3" s="162"/>
      <c r="E3" s="162"/>
      <c r="F3" s="162"/>
      <c r="G3" s="163"/>
    </row>
    <row r="4" spans="1:7">
      <c r="A4" s="161" t="s">
        <v>89</v>
      </c>
      <c r="B4" s="162"/>
      <c r="C4" s="162"/>
      <c r="D4" s="162"/>
      <c r="E4" s="162"/>
      <c r="F4" s="162"/>
      <c r="G4" s="163"/>
    </row>
    <row r="5" spans="1:7">
      <c r="A5" s="161" t="s">
        <v>332</v>
      </c>
      <c r="B5" s="162"/>
      <c r="C5" s="162"/>
      <c r="D5" s="162"/>
      <c r="E5" s="162"/>
      <c r="F5" s="162"/>
      <c r="G5" s="163"/>
    </row>
    <row r="6" spans="1:7">
      <c r="A6" s="164" t="s">
        <v>3</v>
      </c>
      <c r="B6" s="165"/>
      <c r="C6" s="165"/>
      <c r="D6" s="165"/>
      <c r="E6" s="165"/>
      <c r="F6" s="165"/>
      <c r="G6" s="166"/>
    </row>
    <row r="7" spans="1:7">
      <c r="A7" s="169" t="s">
        <v>4</v>
      </c>
      <c r="B7" s="177" t="s">
        <v>5</v>
      </c>
      <c r="C7" s="177"/>
      <c r="D7" s="177"/>
      <c r="E7" s="177"/>
      <c r="F7" s="177"/>
      <c r="G7" s="178" t="s">
        <v>6</v>
      </c>
    </row>
    <row r="8" spans="1:7" ht="28.8">
      <c r="A8" s="170"/>
      <c r="B8" s="24" t="s">
        <v>7</v>
      </c>
      <c r="C8" s="25" t="s">
        <v>90</v>
      </c>
      <c r="D8" s="24" t="s">
        <v>91</v>
      </c>
      <c r="E8" s="24" t="s">
        <v>10</v>
      </c>
      <c r="F8" s="24" t="s">
        <v>92</v>
      </c>
      <c r="G8" s="179"/>
    </row>
    <row r="9" spans="1:7">
      <c r="A9" s="11" t="s">
        <v>93</v>
      </c>
      <c r="B9" s="33">
        <f>SUM(B10:B41)</f>
        <v>599619263.93999994</v>
      </c>
      <c r="C9" s="33">
        <f t="shared" ref="C9:G9" si="0">SUM(C10:C41)</f>
        <v>315809007.37</v>
      </c>
      <c r="D9" s="33">
        <f t="shared" si="0"/>
        <v>915428271.31000006</v>
      </c>
      <c r="E9" s="33">
        <f t="shared" si="0"/>
        <v>229494500.87999997</v>
      </c>
      <c r="F9" s="33">
        <f t="shared" si="0"/>
        <v>229483828.87999997</v>
      </c>
      <c r="G9" s="33">
        <f t="shared" si="0"/>
        <v>685933770.43000019</v>
      </c>
    </row>
    <row r="10" spans="1:7">
      <c r="A10" s="49" t="s">
        <v>333</v>
      </c>
      <c r="B10" s="50">
        <v>16057703.449999999</v>
      </c>
      <c r="C10" s="50">
        <v>0</v>
      </c>
      <c r="D10" s="34">
        <f>B10+C10</f>
        <v>16057703.449999999</v>
      </c>
      <c r="E10" s="50">
        <v>6729118.3300000001</v>
      </c>
      <c r="F10" s="50">
        <v>6729118.3200000003</v>
      </c>
      <c r="G10" s="34">
        <f>D10-E10</f>
        <v>9328585.1199999992</v>
      </c>
    </row>
    <row r="11" spans="1:7">
      <c r="A11" s="49" t="s">
        <v>334</v>
      </c>
      <c r="B11" s="50">
        <v>27749063.43</v>
      </c>
      <c r="C11" s="50">
        <v>23957145</v>
      </c>
      <c r="D11" s="34">
        <f t="shared" ref="D11:D17" si="1">B11+C11</f>
        <v>51706208.43</v>
      </c>
      <c r="E11" s="50">
        <v>9800031.1799999997</v>
      </c>
      <c r="F11" s="50">
        <v>9800031.1899999995</v>
      </c>
      <c r="G11" s="34">
        <f t="shared" ref="G11:G17" si="2">D11-E11</f>
        <v>41906177.25</v>
      </c>
    </row>
    <row r="12" spans="1:7">
      <c r="A12" s="49" t="s">
        <v>335</v>
      </c>
      <c r="B12" s="50">
        <v>18438068.059999999</v>
      </c>
      <c r="C12" s="50">
        <v>0</v>
      </c>
      <c r="D12" s="34">
        <f t="shared" si="1"/>
        <v>18438068.059999999</v>
      </c>
      <c r="E12" s="50">
        <v>6401232.9900000002</v>
      </c>
      <c r="F12" s="50">
        <v>6401232.9800000004</v>
      </c>
      <c r="G12" s="34">
        <f t="shared" si="2"/>
        <v>12036835.069999998</v>
      </c>
    </row>
    <row r="13" spans="1:7">
      <c r="A13" s="49" t="s">
        <v>336</v>
      </c>
      <c r="B13" s="50">
        <v>7505905.4100000001</v>
      </c>
      <c r="C13" s="50">
        <v>-30000</v>
      </c>
      <c r="D13" s="34">
        <f t="shared" si="1"/>
        <v>7475905.4100000001</v>
      </c>
      <c r="E13" s="50">
        <v>2676632.25</v>
      </c>
      <c r="F13" s="50">
        <v>2676632.25</v>
      </c>
      <c r="G13" s="34">
        <f t="shared" si="2"/>
        <v>4799273.16</v>
      </c>
    </row>
    <row r="14" spans="1:7">
      <c r="A14" s="49" t="s">
        <v>337</v>
      </c>
      <c r="B14" s="50">
        <v>15395495.27</v>
      </c>
      <c r="C14" s="50">
        <v>0</v>
      </c>
      <c r="D14" s="34">
        <f t="shared" si="1"/>
        <v>15395495.27</v>
      </c>
      <c r="E14" s="50">
        <v>2739351.97</v>
      </c>
      <c r="F14" s="50">
        <v>2739351.97</v>
      </c>
      <c r="G14" s="34">
        <f t="shared" si="2"/>
        <v>12656143.299999999</v>
      </c>
    </row>
    <row r="15" spans="1:7">
      <c r="A15" s="49" t="s">
        <v>338</v>
      </c>
      <c r="B15" s="50">
        <v>891738.76</v>
      </c>
      <c r="C15" s="50">
        <v>0</v>
      </c>
      <c r="D15" s="34">
        <f t="shared" si="1"/>
        <v>891738.76</v>
      </c>
      <c r="E15" s="50">
        <v>351402.17</v>
      </c>
      <c r="F15" s="50">
        <v>351402.17</v>
      </c>
      <c r="G15" s="34">
        <f t="shared" si="2"/>
        <v>540336.59000000008</v>
      </c>
    </row>
    <row r="16" spans="1:7">
      <c r="A16" s="49" t="s">
        <v>339</v>
      </c>
      <c r="B16" s="50">
        <v>40678042.630000003</v>
      </c>
      <c r="C16" s="50">
        <v>52466078.799999997</v>
      </c>
      <c r="D16" s="34">
        <f t="shared" si="1"/>
        <v>93144121.430000007</v>
      </c>
      <c r="E16" s="50">
        <v>13622763.49</v>
      </c>
      <c r="F16" s="50">
        <v>13622763.49</v>
      </c>
      <c r="G16" s="34">
        <f t="shared" si="2"/>
        <v>79521357.940000013</v>
      </c>
    </row>
    <row r="17" spans="1:7">
      <c r="A17" s="49" t="s">
        <v>340</v>
      </c>
      <c r="B17" s="50">
        <v>4273598.8</v>
      </c>
      <c r="C17" s="50">
        <v>0</v>
      </c>
      <c r="D17" s="34">
        <f t="shared" si="1"/>
        <v>4273598.8</v>
      </c>
      <c r="E17" s="50">
        <v>1770914.13</v>
      </c>
      <c r="F17" s="50">
        <v>1770914.13</v>
      </c>
      <c r="G17" s="34">
        <f t="shared" si="2"/>
        <v>2502684.67</v>
      </c>
    </row>
    <row r="18" spans="1:7">
      <c r="A18" s="49" t="s">
        <v>341</v>
      </c>
      <c r="B18" s="50">
        <v>13800998.869999999</v>
      </c>
      <c r="C18" s="50">
        <v>7569664.5099999998</v>
      </c>
      <c r="D18" s="34">
        <f t="shared" ref="D18" si="3">B18+C18</f>
        <v>21370663.379999999</v>
      </c>
      <c r="E18" s="50">
        <v>3086727.38</v>
      </c>
      <c r="F18" s="50">
        <v>3086727.38</v>
      </c>
      <c r="G18" s="34">
        <f t="shared" ref="G18" si="4">D18-E18</f>
        <v>18283936</v>
      </c>
    </row>
    <row r="19" spans="1:7">
      <c r="A19" s="49" t="s">
        <v>342</v>
      </c>
      <c r="B19" s="50">
        <v>40391014.829999998</v>
      </c>
      <c r="C19" s="50">
        <v>1668200</v>
      </c>
      <c r="D19" s="34">
        <f t="shared" ref="D19" si="5">B19+C19</f>
        <v>42059214.829999998</v>
      </c>
      <c r="E19" s="50">
        <v>9423452.3300000001</v>
      </c>
      <c r="F19" s="50">
        <v>9412780.3399999999</v>
      </c>
      <c r="G19" s="34">
        <f t="shared" ref="G19" si="6">D19-E19</f>
        <v>32635762.5</v>
      </c>
    </row>
    <row r="20" spans="1:7">
      <c r="A20" s="49" t="s">
        <v>343</v>
      </c>
      <c r="B20" s="50">
        <v>11463764.380000001</v>
      </c>
      <c r="C20" s="50">
        <v>0</v>
      </c>
      <c r="D20" s="34">
        <f t="shared" ref="D20" si="7">B20+C20</f>
        <v>11463764.380000001</v>
      </c>
      <c r="E20" s="50">
        <v>4323909.3600000003</v>
      </c>
      <c r="F20" s="50">
        <v>4323909.3600000003</v>
      </c>
      <c r="G20" s="34">
        <f t="shared" ref="G20" si="8">D20-E20</f>
        <v>7139855.0200000005</v>
      </c>
    </row>
    <row r="21" spans="1:7">
      <c r="A21" s="49" t="s">
        <v>344</v>
      </c>
      <c r="B21" s="50">
        <v>42534606.340000004</v>
      </c>
      <c r="C21" s="50">
        <v>6024745.2599999998</v>
      </c>
      <c r="D21" s="34">
        <f t="shared" ref="D21" si="9">B21+C21</f>
        <v>48559351.600000001</v>
      </c>
      <c r="E21" s="50">
        <v>15741320.26</v>
      </c>
      <c r="F21" s="50">
        <v>15741320.26</v>
      </c>
      <c r="G21" s="34">
        <f t="shared" ref="G21" si="10">D21-E21</f>
        <v>32818031.340000004</v>
      </c>
    </row>
    <row r="22" spans="1:7">
      <c r="A22" s="49" t="s">
        <v>345</v>
      </c>
      <c r="B22" s="50">
        <v>17459477.140000001</v>
      </c>
      <c r="C22" s="50">
        <v>30000</v>
      </c>
      <c r="D22" s="34">
        <f t="shared" ref="D22" si="11">B22+C22</f>
        <v>17489477.140000001</v>
      </c>
      <c r="E22" s="50">
        <v>6395673.5999999996</v>
      </c>
      <c r="F22" s="50">
        <v>6395673.5999999996</v>
      </c>
      <c r="G22" s="34">
        <f t="shared" ref="G22" si="12">D22-E22</f>
        <v>11093803.540000001</v>
      </c>
    </row>
    <row r="23" spans="1:7">
      <c r="A23" s="49" t="s">
        <v>346</v>
      </c>
      <c r="B23" s="50">
        <v>31572150.140000001</v>
      </c>
      <c r="C23" s="50">
        <v>0</v>
      </c>
      <c r="D23" s="34">
        <f t="shared" ref="D23" si="13">B23+C23</f>
        <v>31572150.140000001</v>
      </c>
      <c r="E23" s="50">
        <v>8544677.9800000004</v>
      </c>
      <c r="F23" s="50">
        <v>8544677.9800000004</v>
      </c>
      <c r="G23" s="34">
        <f t="shared" ref="G23" si="14">D23-E23</f>
        <v>23027472.16</v>
      </c>
    </row>
    <row r="24" spans="1:7">
      <c r="A24" s="49" t="s">
        <v>347</v>
      </c>
      <c r="B24" s="50">
        <v>11946193.75</v>
      </c>
      <c r="C24" s="50">
        <v>1630000</v>
      </c>
      <c r="D24" s="34">
        <f t="shared" ref="D24" si="15">B24+C24</f>
        <v>13576193.75</v>
      </c>
      <c r="E24" s="50">
        <v>3049615.64</v>
      </c>
      <c r="F24" s="50">
        <v>3049615.64</v>
      </c>
      <c r="G24" s="34">
        <f t="shared" ref="G24" si="16">D24-E24</f>
        <v>10526578.109999999</v>
      </c>
    </row>
    <row r="25" spans="1:7">
      <c r="A25" s="49" t="s">
        <v>348</v>
      </c>
      <c r="B25" s="50">
        <v>8254880.5199999996</v>
      </c>
      <c r="C25" s="50">
        <v>0</v>
      </c>
      <c r="D25" s="34">
        <f t="shared" ref="D25" si="17">B25+C25</f>
        <v>8254880.5199999996</v>
      </c>
      <c r="E25" s="50">
        <v>1227553.45</v>
      </c>
      <c r="F25" s="50">
        <v>1227553.45</v>
      </c>
      <c r="G25" s="34">
        <f t="shared" ref="G25" si="18">D25-E25</f>
        <v>7027327.0699999994</v>
      </c>
    </row>
    <row r="26" spans="1:7">
      <c r="A26" s="49" t="s">
        <v>349</v>
      </c>
      <c r="B26" s="50">
        <v>28572172.91</v>
      </c>
      <c r="C26" s="50">
        <v>197851573.80000001</v>
      </c>
      <c r="D26" s="34">
        <f t="shared" ref="D26" si="19">B26+C26</f>
        <v>226423746.71000001</v>
      </c>
      <c r="E26" s="50">
        <v>39142951.670000002</v>
      </c>
      <c r="F26" s="50">
        <v>39142951.68</v>
      </c>
      <c r="G26" s="34">
        <f t="shared" ref="G26" si="20">D26-E26</f>
        <v>187280795.04000002</v>
      </c>
    </row>
    <row r="27" spans="1:7">
      <c r="A27" s="49" t="s">
        <v>350</v>
      </c>
      <c r="B27" s="50">
        <v>9431777.1199999992</v>
      </c>
      <c r="C27" s="50">
        <v>500000</v>
      </c>
      <c r="D27" s="34">
        <f t="shared" ref="D27" si="21">B27+C27</f>
        <v>9931777.1199999992</v>
      </c>
      <c r="E27" s="50">
        <v>3032846.32</v>
      </c>
      <c r="F27" s="50">
        <v>3032846.32</v>
      </c>
      <c r="G27" s="34">
        <f t="shared" ref="G27" si="22">D27-E27</f>
        <v>6898930.7999999989</v>
      </c>
    </row>
    <row r="28" spans="1:7">
      <c r="A28" s="49" t="s">
        <v>351</v>
      </c>
      <c r="B28" s="50">
        <v>14970246.380000001</v>
      </c>
      <c r="C28" s="50">
        <v>0</v>
      </c>
      <c r="D28" s="34">
        <f t="shared" ref="D28" si="23">B28+C28</f>
        <v>14970246.380000001</v>
      </c>
      <c r="E28" s="50">
        <v>3958489.45</v>
      </c>
      <c r="F28" s="50">
        <v>3958489.45</v>
      </c>
      <c r="G28" s="34">
        <f t="shared" ref="G28" si="24">D28-E28</f>
        <v>11011756.93</v>
      </c>
    </row>
    <row r="29" spans="1:7">
      <c r="A29" s="49" t="s">
        <v>352</v>
      </c>
      <c r="B29" s="50">
        <v>6117924.2400000002</v>
      </c>
      <c r="C29" s="50">
        <v>0</v>
      </c>
      <c r="D29" s="34">
        <f t="shared" ref="D29" si="25">B29+C29</f>
        <v>6117924.2400000002</v>
      </c>
      <c r="E29" s="50">
        <v>4028196.73</v>
      </c>
      <c r="F29" s="50">
        <v>4028196.73</v>
      </c>
      <c r="G29" s="34">
        <f t="shared" ref="G29" si="26">D29-E29</f>
        <v>2089727.5100000002</v>
      </c>
    </row>
    <row r="30" spans="1:7">
      <c r="A30" s="49" t="s">
        <v>353</v>
      </c>
      <c r="B30" s="50">
        <v>19434804.690000001</v>
      </c>
      <c r="C30" s="50">
        <v>0</v>
      </c>
      <c r="D30" s="34">
        <f t="shared" ref="D30" si="27">B30+C30</f>
        <v>19434804.690000001</v>
      </c>
      <c r="E30" s="50">
        <v>5892516.9900000002</v>
      </c>
      <c r="F30" s="50">
        <v>5892516.9800000004</v>
      </c>
      <c r="G30" s="34">
        <f t="shared" ref="G30" si="28">D30-E30</f>
        <v>13542287.700000001</v>
      </c>
    </row>
    <row r="31" spans="1:7">
      <c r="A31" s="49" t="s">
        <v>354</v>
      </c>
      <c r="B31" s="50">
        <v>19095260.829999998</v>
      </c>
      <c r="C31" s="50">
        <v>120000</v>
      </c>
      <c r="D31" s="34">
        <f t="shared" ref="D31" si="29">B31+C31</f>
        <v>19215260.829999998</v>
      </c>
      <c r="E31" s="50">
        <v>8263902.1299999999</v>
      </c>
      <c r="F31" s="50">
        <v>8263902.1299999999</v>
      </c>
      <c r="G31" s="34">
        <f t="shared" ref="G31" si="30">D31-E31</f>
        <v>10951358.699999999</v>
      </c>
    </row>
    <row r="32" spans="1:7">
      <c r="A32" s="49" t="s">
        <v>355</v>
      </c>
      <c r="B32" s="50">
        <v>10960933.710000001</v>
      </c>
      <c r="C32" s="50">
        <v>0</v>
      </c>
      <c r="D32" s="34">
        <f t="shared" ref="D32" si="31">B32+C32</f>
        <v>10960933.710000001</v>
      </c>
      <c r="E32" s="50">
        <v>2704626.13</v>
      </c>
      <c r="F32" s="50">
        <v>2704626.13</v>
      </c>
      <c r="G32" s="34">
        <f t="shared" ref="G32" si="32">D32-E32</f>
        <v>8256307.580000001</v>
      </c>
    </row>
    <row r="33" spans="1:7">
      <c r="A33" s="49" t="s">
        <v>356</v>
      </c>
      <c r="B33" s="50">
        <v>34461467.549999997</v>
      </c>
      <c r="C33" s="50">
        <v>21600</v>
      </c>
      <c r="D33" s="34">
        <f t="shared" ref="D33" si="33">B33+C33</f>
        <v>34483067.549999997</v>
      </c>
      <c r="E33" s="50">
        <v>8038316.79</v>
      </c>
      <c r="F33" s="50">
        <v>8038316.79</v>
      </c>
      <c r="G33" s="34">
        <f t="shared" ref="G33" si="34">D33-E33</f>
        <v>26444750.759999998</v>
      </c>
    </row>
    <row r="34" spans="1:7">
      <c r="A34" s="49" t="s">
        <v>357</v>
      </c>
      <c r="B34" s="50">
        <v>11302303.289999999</v>
      </c>
      <c r="C34" s="50">
        <v>0</v>
      </c>
      <c r="D34" s="34">
        <f t="shared" ref="D34" si="35">B34+C34</f>
        <v>11302303.289999999</v>
      </c>
      <c r="E34" s="50">
        <v>2983994.1</v>
      </c>
      <c r="F34" s="50">
        <v>2983994.1</v>
      </c>
      <c r="G34" s="34">
        <f t="shared" ref="G34" si="36">D34-E34</f>
        <v>8318309.1899999995</v>
      </c>
    </row>
    <row r="35" spans="1:7">
      <c r="A35" s="49" t="s">
        <v>358</v>
      </c>
      <c r="B35" s="50">
        <v>43808502.609999999</v>
      </c>
      <c r="C35" s="50">
        <v>20000000</v>
      </c>
      <c r="D35" s="34">
        <f t="shared" ref="D35" si="37">B35+C35</f>
        <v>63808502.609999999</v>
      </c>
      <c r="E35" s="50">
        <v>12507211.449999999</v>
      </c>
      <c r="F35" s="50">
        <v>12507211.449999999</v>
      </c>
      <c r="G35" s="34">
        <f t="shared" ref="G35" si="38">D35-E35</f>
        <v>51301291.159999996</v>
      </c>
    </row>
    <row r="36" spans="1:7">
      <c r="A36" s="49" t="s">
        <v>359</v>
      </c>
      <c r="B36" s="50">
        <v>22325279.960000001</v>
      </c>
      <c r="C36" s="50">
        <v>4000000</v>
      </c>
      <c r="D36" s="34">
        <f t="shared" ref="D36" si="39">B36+C36</f>
        <v>26325279.960000001</v>
      </c>
      <c r="E36" s="50">
        <v>5909207.1200000001</v>
      </c>
      <c r="F36" s="50">
        <v>5909207.1200000001</v>
      </c>
      <c r="G36" s="34">
        <f t="shared" ref="G36" si="40">D36-E36</f>
        <v>20416072.84</v>
      </c>
    </row>
    <row r="37" spans="1:7">
      <c r="A37" s="49" t="s">
        <v>360</v>
      </c>
      <c r="B37" s="50">
        <v>54183480.700000003</v>
      </c>
      <c r="C37" s="50">
        <v>0</v>
      </c>
      <c r="D37" s="34">
        <f t="shared" ref="D37" si="41">B37+C37</f>
        <v>54183480.700000003</v>
      </c>
      <c r="E37" s="50">
        <v>25397521.309999999</v>
      </c>
      <c r="F37" s="50">
        <v>25397521.309999999</v>
      </c>
      <c r="G37" s="34">
        <f t="shared" ref="G37" si="42">D37-E37</f>
        <v>28785959.390000004</v>
      </c>
    </row>
    <row r="38" spans="1:7">
      <c r="A38" s="49" t="s">
        <v>361</v>
      </c>
      <c r="B38" s="50">
        <v>4884908.17</v>
      </c>
      <c r="C38" s="50">
        <v>0</v>
      </c>
      <c r="D38" s="34">
        <f t="shared" ref="D38" si="43">B38+C38</f>
        <v>4884908.17</v>
      </c>
      <c r="E38" s="50">
        <v>2421594.1800000002</v>
      </c>
      <c r="F38" s="50">
        <v>2421594.1800000002</v>
      </c>
      <c r="G38" s="34">
        <f t="shared" ref="G38" si="44">D38-E38</f>
        <v>2463313.9899999998</v>
      </c>
    </row>
    <row r="39" spans="1:7">
      <c r="A39" s="49" t="s">
        <v>362</v>
      </c>
      <c r="B39" s="50">
        <v>7000000</v>
      </c>
      <c r="C39" s="50">
        <v>0</v>
      </c>
      <c r="D39" s="34">
        <f t="shared" ref="D39" si="45">B39+C39</f>
        <v>7000000</v>
      </c>
      <c r="E39" s="50">
        <v>7000000</v>
      </c>
      <c r="F39" s="50">
        <v>7000000</v>
      </c>
      <c r="G39" s="34">
        <f t="shared" ref="G39" si="46">D39-E39</f>
        <v>0</v>
      </c>
    </row>
    <row r="40" spans="1:7">
      <c r="A40" s="49" t="s">
        <v>363</v>
      </c>
      <c r="B40" s="50">
        <v>4657500</v>
      </c>
      <c r="C40" s="50">
        <v>0</v>
      </c>
      <c r="D40" s="34">
        <f t="shared" ref="D40" si="47">B40+C40</f>
        <v>4657500</v>
      </c>
      <c r="E40" s="50">
        <v>2328750</v>
      </c>
      <c r="F40" s="50">
        <v>2328750</v>
      </c>
      <c r="G40" s="34">
        <f t="shared" ref="G40" si="48">D40-E40</f>
        <v>2328750</v>
      </c>
    </row>
    <row r="41" spans="1:7">
      <c r="A41" s="13" t="s">
        <v>94</v>
      </c>
      <c r="B41" s="35"/>
      <c r="C41" s="35"/>
      <c r="D41" s="35"/>
      <c r="E41" s="35"/>
      <c r="F41" s="35"/>
      <c r="G41" s="35"/>
    </row>
    <row r="42" spans="1:7">
      <c r="A42" s="12" t="s">
        <v>95</v>
      </c>
      <c r="B42" s="36">
        <f>SUM(B43:B54)</f>
        <v>276631013.63999999</v>
      </c>
      <c r="C42" s="36">
        <f t="shared" ref="C42:G42" si="49">SUM(C43:C54)</f>
        <v>151846773.28</v>
      </c>
      <c r="D42" s="36">
        <f t="shared" si="49"/>
        <v>428477786.92000002</v>
      </c>
      <c r="E42" s="36">
        <f t="shared" si="49"/>
        <v>145934958.97999999</v>
      </c>
      <c r="F42" s="36">
        <f t="shared" si="49"/>
        <v>145934300.53999999</v>
      </c>
      <c r="G42" s="36">
        <f t="shared" si="49"/>
        <v>282542827.94</v>
      </c>
    </row>
    <row r="43" spans="1:7">
      <c r="A43" s="49" t="s">
        <v>339</v>
      </c>
      <c r="B43" s="50">
        <v>20272000.010000002</v>
      </c>
      <c r="C43" s="50">
        <v>32018917.539999999</v>
      </c>
      <c r="D43" s="34">
        <f t="shared" ref="D43:D54" si="50">B43+C43</f>
        <v>52290917.549999997</v>
      </c>
      <c r="E43" s="50">
        <v>8297483.7199999997</v>
      </c>
      <c r="F43" s="50">
        <v>8297483.7199999997</v>
      </c>
      <c r="G43" s="34">
        <f t="shared" ref="G43:G54" si="51">D43-E43</f>
        <v>43993433.829999998</v>
      </c>
    </row>
    <row r="44" spans="1:7">
      <c r="A44" s="49" t="s">
        <v>364</v>
      </c>
      <c r="B44" s="50">
        <v>127598922.01000001</v>
      </c>
      <c r="C44" s="50">
        <v>16794675.210000001</v>
      </c>
      <c r="D44" s="34">
        <f t="shared" si="50"/>
        <v>144393597.22</v>
      </c>
      <c r="E44" s="50">
        <v>32262319.02</v>
      </c>
      <c r="F44" s="50">
        <v>32262319.02</v>
      </c>
      <c r="G44" s="34">
        <f t="shared" si="51"/>
        <v>112131278.2</v>
      </c>
    </row>
    <row r="45" spans="1:7">
      <c r="A45" s="49" t="s">
        <v>342</v>
      </c>
      <c r="B45" s="50">
        <v>0</v>
      </c>
      <c r="C45" s="50">
        <v>4238280.8600000003</v>
      </c>
      <c r="D45" s="34">
        <f t="shared" si="50"/>
        <v>4238280.8600000003</v>
      </c>
      <c r="E45" s="50">
        <v>4238280.8600000003</v>
      </c>
      <c r="F45" s="50">
        <v>4238280.8600000003</v>
      </c>
      <c r="G45" s="34">
        <f t="shared" si="51"/>
        <v>0</v>
      </c>
    </row>
    <row r="46" spans="1:7">
      <c r="A46" s="49" t="s">
        <v>344</v>
      </c>
      <c r="B46" s="50">
        <v>13500000</v>
      </c>
      <c r="C46" s="50">
        <v>0</v>
      </c>
      <c r="D46" s="34">
        <f t="shared" si="50"/>
        <v>13500000</v>
      </c>
      <c r="E46" s="50">
        <v>0</v>
      </c>
      <c r="F46" s="50">
        <v>0</v>
      </c>
      <c r="G46" s="34">
        <f t="shared" si="51"/>
        <v>13500000</v>
      </c>
    </row>
    <row r="47" spans="1:7">
      <c r="A47" s="49" t="s">
        <v>345</v>
      </c>
      <c r="B47" s="50">
        <v>32136.75</v>
      </c>
      <c r="C47" s="50">
        <v>0</v>
      </c>
      <c r="D47" s="34">
        <f t="shared" si="50"/>
        <v>32136.75</v>
      </c>
      <c r="E47" s="50">
        <v>0</v>
      </c>
      <c r="F47" s="50">
        <v>0</v>
      </c>
      <c r="G47" s="34">
        <f t="shared" si="51"/>
        <v>32136.75</v>
      </c>
    </row>
    <row r="48" spans="1:7">
      <c r="A48" s="49" t="s">
        <v>346</v>
      </c>
      <c r="B48" s="50">
        <v>4300000</v>
      </c>
      <c r="C48" s="50">
        <v>0</v>
      </c>
      <c r="D48" s="34">
        <f t="shared" si="50"/>
        <v>4300000</v>
      </c>
      <c r="E48" s="50">
        <v>186528</v>
      </c>
      <c r="F48" s="50">
        <v>186528</v>
      </c>
      <c r="G48" s="34">
        <f t="shared" si="51"/>
        <v>4113472</v>
      </c>
    </row>
    <row r="49" spans="1:7">
      <c r="A49" s="49" t="s">
        <v>347</v>
      </c>
      <c r="B49" s="50">
        <v>10966297.560000001</v>
      </c>
      <c r="C49" s="50">
        <v>9047599.8000000007</v>
      </c>
      <c r="D49" s="34">
        <f t="shared" si="50"/>
        <v>20013897.359999999</v>
      </c>
      <c r="E49" s="50">
        <v>11703010.24</v>
      </c>
      <c r="F49" s="50">
        <v>11702351.800000001</v>
      </c>
      <c r="G49" s="34">
        <f t="shared" si="51"/>
        <v>8310887.1199999992</v>
      </c>
    </row>
    <row r="50" spans="1:7">
      <c r="A50" s="49" t="s">
        <v>349</v>
      </c>
      <c r="B50" s="50">
        <v>81761657.310000002</v>
      </c>
      <c r="C50" s="50">
        <v>88557756.640000001</v>
      </c>
      <c r="D50" s="34">
        <f t="shared" si="50"/>
        <v>170319413.94999999</v>
      </c>
      <c r="E50" s="50">
        <v>75933230.120000005</v>
      </c>
      <c r="F50" s="50">
        <v>75933230.120000005</v>
      </c>
      <c r="G50" s="34">
        <f t="shared" si="51"/>
        <v>94386183.829999983</v>
      </c>
    </row>
    <row r="51" spans="1:7">
      <c r="A51" s="49" t="s">
        <v>352</v>
      </c>
      <c r="B51" s="50">
        <v>17400000</v>
      </c>
      <c r="C51" s="50">
        <v>0</v>
      </c>
      <c r="D51" s="34">
        <f t="shared" ref="D51" si="52">B51+C51</f>
        <v>17400000</v>
      </c>
      <c r="E51" s="50">
        <v>13177926.130000001</v>
      </c>
      <c r="F51" s="50">
        <v>13177926.130000001</v>
      </c>
      <c r="G51" s="34">
        <f t="shared" ref="G51" si="53">D51-E51</f>
        <v>4222073.8699999992</v>
      </c>
    </row>
    <row r="52" spans="1:7">
      <c r="A52" s="49" t="s">
        <v>353</v>
      </c>
      <c r="B52" s="50">
        <v>800000</v>
      </c>
      <c r="C52" s="50">
        <v>0</v>
      </c>
      <c r="D52" s="34">
        <f t="shared" ref="D52" si="54">B52+C52</f>
        <v>800000</v>
      </c>
      <c r="E52" s="50">
        <v>34917</v>
      </c>
      <c r="F52" s="50">
        <v>34917</v>
      </c>
      <c r="G52" s="34">
        <f t="shared" ref="G52" si="55">D52-E52</f>
        <v>765083</v>
      </c>
    </row>
    <row r="53" spans="1:7">
      <c r="A53" s="49" t="s">
        <v>359</v>
      </c>
      <c r="B53" s="50">
        <v>0</v>
      </c>
      <c r="C53" s="50">
        <v>1189543.23</v>
      </c>
      <c r="D53" s="34">
        <f t="shared" ref="D53" si="56">B53+C53</f>
        <v>1189543.23</v>
      </c>
      <c r="E53" s="50">
        <v>101263.89</v>
      </c>
      <c r="F53" s="50">
        <v>101263.89</v>
      </c>
      <c r="G53" s="34">
        <f t="shared" ref="G53" si="57">D53-E53</f>
        <v>1088279.3400000001</v>
      </c>
    </row>
    <row r="54" spans="1:7">
      <c r="A54" s="13" t="s">
        <v>94</v>
      </c>
      <c r="B54" s="35"/>
      <c r="C54" s="35"/>
      <c r="D54" s="34">
        <f t="shared" si="50"/>
        <v>0</v>
      </c>
      <c r="E54" s="34"/>
      <c r="F54" s="34"/>
      <c r="G54" s="34">
        <f t="shared" si="51"/>
        <v>0</v>
      </c>
    </row>
    <row r="55" spans="1:7">
      <c r="A55" s="12" t="s">
        <v>87</v>
      </c>
      <c r="B55" s="36">
        <f>B9+B42</f>
        <v>876250277.57999992</v>
      </c>
      <c r="C55" s="36">
        <f t="shared" ref="C55:F55" si="58">C9+C42</f>
        <v>467655780.64999998</v>
      </c>
      <c r="D55" s="36">
        <f>B55+C55</f>
        <v>1343906058.23</v>
      </c>
      <c r="E55" s="36">
        <f t="shared" si="58"/>
        <v>375429459.85999995</v>
      </c>
      <c r="F55" s="36">
        <f t="shared" si="58"/>
        <v>375418129.41999996</v>
      </c>
      <c r="G55" s="36">
        <f>D55-E55</f>
        <v>968476598.37000012</v>
      </c>
    </row>
    <row r="56" spans="1:7">
      <c r="A56" s="5"/>
      <c r="B56" s="37"/>
      <c r="C56" s="37"/>
      <c r="D56" s="37"/>
      <c r="E56" s="37"/>
      <c r="F56" s="37"/>
      <c r="G56" s="37"/>
    </row>
    <row r="57" spans="1:7">
      <c r="A57" t="s">
        <v>661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9"/>
  <sheetViews>
    <sheetView zoomScaleNormal="100" workbookViewId="0">
      <selection activeCell="A7" sqref="A7:A8"/>
    </sheetView>
  </sheetViews>
  <sheetFormatPr baseColWidth="10" defaultRowHeight="14.4"/>
  <cols>
    <col min="1" max="1" width="61.88671875" customWidth="1"/>
    <col min="2" max="2" width="16.5546875" customWidth="1"/>
    <col min="3" max="3" width="15.77734375" customWidth="1"/>
    <col min="4" max="4" width="16.6640625" customWidth="1"/>
    <col min="5" max="5" width="15.109375" customWidth="1"/>
    <col min="6" max="6" width="16.21875" customWidth="1"/>
    <col min="7" max="7" width="15.109375" customWidth="1"/>
  </cols>
  <sheetData>
    <row r="1" spans="1:8" ht="51.75" customHeight="1">
      <c r="A1" s="180" t="s">
        <v>330</v>
      </c>
      <c r="B1" s="181"/>
      <c r="C1" s="181"/>
      <c r="D1" s="181"/>
      <c r="E1" s="181"/>
      <c r="F1" s="181"/>
      <c r="G1" s="181"/>
    </row>
    <row r="2" spans="1:8">
      <c r="A2" s="158" t="s">
        <v>331</v>
      </c>
      <c r="B2" s="159"/>
      <c r="C2" s="159"/>
      <c r="D2" s="159"/>
      <c r="E2" s="159"/>
      <c r="F2" s="159"/>
      <c r="G2" s="160"/>
    </row>
    <row r="3" spans="1:8">
      <c r="A3" s="161" t="s">
        <v>96</v>
      </c>
      <c r="B3" s="162"/>
      <c r="C3" s="162"/>
      <c r="D3" s="162"/>
      <c r="E3" s="162"/>
      <c r="F3" s="162"/>
      <c r="G3" s="163"/>
    </row>
    <row r="4" spans="1:8">
      <c r="A4" s="161" t="s">
        <v>97</v>
      </c>
      <c r="B4" s="162"/>
      <c r="C4" s="162"/>
      <c r="D4" s="162"/>
      <c r="E4" s="162"/>
      <c r="F4" s="162"/>
      <c r="G4" s="163"/>
    </row>
    <row r="5" spans="1:8">
      <c r="A5" s="161" t="s">
        <v>332</v>
      </c>
      <c r="B5" s="162"/>
      <c r="C5" s="162"/>
      <c r="D5" s="162"/>
      <c r="E5" s="162"/>
      <c r="F5" s="162"/>
      <c r="G5" s="163"/>
    </row>
    <row r="6" spans="1:8">
      <c r="A6" s="164" t="s">
        <v>3</v>
      </c>
      <c r="B6" s="165"/>
      <c r="C6" s="165"/>
      <c r="D6" s="165"/>
      <c r="E6" s="165"/>
      <c r="F6" s="165"/>
      <c r="G6" s="166"/>
    </row>
    <row r="7" spans="1:8">
      <c r="A7" s="162" t="s">
        <v>4</v>
      </c>
      <c r="B7" s="164" t="s">
        <v>5</v>
      </c>
      <c r="C7" s="165"/>
      <c r="D7" s="165"/>
      <c r="E7" s="165"/>
      <c r="F7" s="166"/>
      <c r="G7" s="175" t="s">
        <v>98</v>
      </c>
    </row>
    <row r="8" spans="1:8" ht="28.8">
      <c r="A8" s="162"/>
      <c r="B8" s="14" t="s">
        <v>7</v>
      </c>
      <c r="C8" s="4" t="s">
        <v>99</v>
      </c>
      <c r="D8" s="14" t="s">
        <v>9</v>
      </c>
      <c r="E8" s="14" t="s">
        <v>10</v>
      </c>
      <c r="F8" s="15" t="s">
        <v>92</v>
      </c>
      <c r="G8" s="174"/>
    </row>
    <row r="9" spans="1:8">
      <c r="A9" s="11" t="s">
        <v>100</v>
      </c>
      <c r="B9" s="38">
        <f>B10+B19+B27+B37</f>
        <v>599619263.94000006</v>
      </c>
      <c r="C9" s="38">
        <f t="shared" ref="C9:G9" si="0">C10+C19+C27+C37</f>
        <v>315809007.37</v>
      </c>
      <c r="D9" s="38">
        <f t="shared" si="0"/>
        <v>915428271.30999994</v>
      </c>
      <c r="E9" s="38">
        <f t="shared" si="0"/>
        <v>207139160.60000002</v>
      </c>
      <c r="F9" s="38">
        <f t="shared" si="0"/>
        <v>207128488.60000002</v>
      </c>
      <c r="G9" s="38">
        <f t="shared" si="0"/>
        <v>708289110.70999992</v>
      </c>
    </row>
    <row r="10" spans="1:8">
      <c r="A10" s="17" t="s">
        <v>101</v>
      </c>
      <c r="B10" s="39">
        <f>SUM(B11:B18)</f>
        <v>258040910.24000001</v>
      </c>
      <c r="C10" s="39">
        <f t="shared" ref="C10:G10" si="1">SUM(C11:C18)</f>
        <v>101013223.8</v>
      </c>
      <c r="D10" s="39">
        <f t="shared" si="1"/>
        <v>359054134.03999996</v>
      </c>
      <c r="E10" s="39">
        <f t="shared" si="1"/>
        <v>84775293.810000002</v>
      </c>
      <c r="F10" s="39">
        <f t="shared" si="1"/>
        <v>84775293.800000012</v>
      </c>
      <c r="G10" s="39">
        <f t="shared" si="1"/>
        <v>274278840.23000002</v>
      </c>
    </row>
    <row r="11" spans="1:8">
      <c r="A11" s="19" t="s">
        <v>102</v>
      </c>
      <c r="B11" s="51">
        <v>16057703.449999999</v>
      </c>
      <c r="C11" s="51">
        <v>0</v>
      </c>
      <c r="D11" s="39">
        <f>B11+C11</f>
        <v>16057703.449999999</v>
      </c>
      <c r="E11" s="51">
        <v>6729118.3300000001</v>
      </c>
      <c r="F11" s="51">
        <v>6729118.3200000003</v>
      </c>
      <c r="G11" s="39">
        <f>D11-E11</f>
        <v>9328585.1199999992</v>
      </c>
      <c r="H11" s="28" t="s">
        <v>274</v>
      </c>
    </row>
    <row r="12" spans="1:8">
      <c r="A12" s="19" t="s">
        <v>103</v>
      </c>
      <c r="B12" s="51">
        <v>891738.76</v>
      </c>
      <c r="C12" s="51">
        <v>0</v>
      </c>
      <c r="D12" s="39">
        <f t="shared" ref="D12:D18" si="2">B12+C12</f>
        <v>891738.76</v>
      </c>
      <c r="E12" s="51">
        <v>351402.17</v>
      </c>
      <c r="F12" s="51">
        <v>351402.17</v>
      </c>
      <c r="G12" s="39">
        <f t="shared" ref="G12:G18" si="3">D12-E12</f>
        <v>540336.59000000008</v>
      </c>
      <c r="H12" s="28" t="s">
        <v>275</v>
      </c>
    </row>
    <row r="13" spans="1:8">
      <c r="A13" s="19" t="s">
        <v>104</v>
      </c>
      <c r="B13" s="51">
        <v>72786010.25</v>
      </c>
      <c r="C13" s="51">
        <v>27957145</v>
      </c>
      <c r="D13" s="39">
        <f t="shared" si="2"/>
        <v>100743155.25</v>
      </c>
      <c r="E13" s="51">
        <v>23881385.420000002</v>
      </c>
      <c r="F13" s="51">
        <v>23881385.420000002</v>
      </c>
      <c r="G13" s="39">
        <f t="shared" si="3"/>
        <v>76861769.829999998</v>
      </c>
      <c r="H13" s="28" t="s">
        <v>276</v>
      </c>
    </row>
    <row r="14" spans="1:8">
      <c r="A14" s="19" t="s">
        <v>105</v>
      </c>
      <c r="B14" s="39">
        <v>0</v>
      </c>
      <c r="C14" s="39">
        <v>0</v>
      </c>
      <c r="D14" s="39">
        <f t="shared" si="2"/>
        <v>0</v>
      </c>
      <c r="E14" s="39">
        <v>0</v>
      </c>
      <c r="F14" s="39">
        <v>0</v>
      </c>
      <c r="G14" s="39">
        <f t="shared" si="3"/>
        <v>0</v>
      </c>
      <c r="H14" s="28" t="s">
        <v>277</v>
      </c>
    </row>
    <row r="15" spans="1:8">
      <c r="A15" s="19" t="s">
        <v>106</v>
      </c>
      <c r="B15" s="51">
        <v>40678042.630000003</v>
      </c>
      <c r="C15" s="51">
        <v>52466078.799999997</v>
      </c>
      <c r="D15" s="39">
        <f t="shared" si="2"/>
        <v>93144121.430000007</v>
      </c>
      <c r="E15" s="51">
        <v>13622763.49</v>
      </c>
      <c r="F15" s="51">
        <v>13622763.49</v>
      </c>
      <c r="G15" s="39">
        <f t="shared" si="3"/>
        <v>79521357.940000013</v>
      </c>
      <c r="H15" s="28" t="s">
        <v>278</v>
      </c>
    </row>
    <row r="16" spans="1:8">
      <c r="A16" s="19" t="s">
        <v>107</v>
      </c>
      <c r="B16" s="39">
        <v>0</v>
      </c>
      <c r="C16" s="39">
        <v>0</v>
      </c>
      <c r="D16" s="39">
        <f t="shared" si="2"/>
        <v>0</v>
      </c>
      <c r="E16" s="39">
        <v>0</v>
      </c>
      <c r="F16" s="39">
        <v>0</v>
      </c>
      <c r="G16" s="39">
        <f t="shared" si="3"/>
        <v>0</v>
      </c>
      <c r="H16" s="28" t="s">
        <v>279</v>
      </c>
    </row>
    <row r="17" spans="1:8">
      <c r="A17" s="19" t="s">
        <v>108</v>
      </c>
      <c r="B17" s="51">
        <v>59203997.880000003</v>
      </c>
      <c r="C17" s="51">
        <v>20000000</v>
      </c>
      <c r="D17" s="39">
        <f t="shared" si="2"/>
        <v>79203997.879999995</v>
      </c>
      <c r="E17" s="51">
        <v>15246563.42</v>
      </c>
      <c r="F17" s="51">
        <v>15246563.42</v>
      </c>
      <c r="G17" s="39">
        <f t="shared" si="3"/>
        <v>63957434.459999993</v>
      </c>
      <c r="H17" s="28" t="s">
        <v>280</v>
      </c>
    </row>
    <row r="18" spans="1:8">
      <c r="A18" s="19" t="s">
        <v>109</v>
      </c>
      <c r="B18" s="51">
        <v>68423417.269999996</v>
      </c>
      <c r="C18" s="51">
        <v>590000</v>
      </c>
      <c r="D18" s="39">
        <f t="shared" si="2"/>
        <v>69013417.269999996</v>
      </c>
      <c r="E18" s="51">
        <v>24944060.98</v>
      </c>
      <c r="F18" s="51">
        <v>24944060.98</v>
      </c>
      <c r="G18" s="39">
        <f t="shared" si="3"/>
        <v>44069356.289999992</v>
      </c>
      <c r="H18" s="28" t="s">
        <v>281</v>
      </c>
    </row>
    <row r="19" spans="1:8">
      <c r="A19" s="17" t="s">
        <v>110</v>
      </c>
      <c r="B19" s="39">
        <f>SUM(B20:B26)</f>
        <v>151803245.18000001</v>
      </c>
      <c r="C19" s="39">
        <f t="shared" ref="C19:G19" si="4">SUM(C20:C26)</f>
        <v>203536319.06</v>
      </c>
      <c r="D19" s="39">
        <f t="shared" si="4"/>
        <v>355339564.23999995</v>
      </c>
      <c r="E19" s="39">
        <f t="shared" si="4"/>
        <v>56070361.680000007</v>
      </c>
      <c r="F19" s="39">
        <f t="shared" si="4"/>
        <v>56070361.689999998</v>
      </c>
      <c r="G19" s="39">
        <f t="shared" si="4"/>
        <v>299269202.55999994</v>
      </c>
    </row>
    <row r="20" spans="1:8">
      <c r="A20" s="19" t="s">
        <v>111</v>
      </c>
      <c r="B20" s="51">
        <v>31572150.140000001</v>
      </c>
      <c r="C20" s="51">
        <v>28772789.670000002</v>
      </c>
      <c r="D20" s="39">
        <f t="shared" ref="D20:D26" si="5">B20+C20</f>
        <v>60344939.810000002</v>
      </c>
      <c r="E20" s="51">
        <v>8544677.9800000004</v>
      </c>
      <c r="F20" s="51">
        <v>8544677.9800000004</v>
      </c>
      <c r="G20" s="39">
        <f t="shared" ref="G20:G26" si="6">D20-E20</f>
        <v>51800261.829999998</v>
      </c>
      <c r="H20" s="28" t="s">
        <v>282</v>
      </c>
    </row>
    <row r="21" spans="1:8">
      <c r="A21" s="19" t="s">
        <v>112</v>
      </c>
      <c r="B21" s="51">
        <v>108767330.66</v>
      </c>
      <c r="C21" s="51">
        <v>171977854.63</v>
      </c>
      <c r="D21" s="39">
        <f t="shared" si="5"/>
        <v>280745185.28999996</v>
      </c>
      <c r="E21" s="51">
        <v>43201774.340000004</v>
      </c>
      <c r="F21" s="51">
        <v>43201774.350000001</v>
      </c>
      <c r="G21" s="39">
        <f t="shared" si="6"/>
        <v>237543410.94999996</v>
      </c>
      <c r="H21" s="28" t="s">
        <v>283</v>
      </c>
    </row>
    <row r="22" spans="1:8">
      <c r="A22" s="19" t="s">
        <v>113</v>
      </c>
      <c r="B22" s="39">
        <v>0</v>
      </c>
      <c r="C22" s="39">
        <v>0</v>
      </c>
      <c r="D22" s="39">
        <f t="shared" si="5"/>
        <v>0</v>
      </c>
      <c r="E22" s="39">
        <v>0</v>
      </c>
      <c r="F22" s="39">
        <v>0</v>
      </c>
      <c r="G22" s="39">
        <f t="shared" si="6"/>
        <v>0</v>
      </c>
      <c r="H22" s="28" t="s">
        <v>284</v>
      </c>
    </row>
    <row r="23" spans="1:8">
      <c r="A23" s="19" t="s">
        <v>114</v>
      </c>
      <c r="B23" s="51">
        <v>11463764.380000001</v>
      </c>
      <c r="C23" s="51">
        <v>2785674.76</v>
      </c>
      <c r="D23" s="39">
        <f t="shared" si="5"/>
        <v>14249439.140000001</v>
      </c>
      <c r="E23" s="51">
        <v>4323909.3600000003</v>
      </c>
      <c r="F23" s="51">
        <v>4323909.3600000003</v>
      </c>
      <c r="G23" s="39">
        <f t="shared" si="6"/>
        <v>9925529.7800000012</v>
      </c>
      <c r="H23" s="28" t="s">
        <v>285</v>
      </c>
    </row>
    <row r="24" spans="1:8">
      <c r="A24" s="19" t="s">
        <v>115</v>
      </c>
      <c r="B24" s="39">
        <v>0</v>
      </c>
      <c r="C24" s="39">
        <v>0</v>
      </c>
      <c r="D24" s="39">
        <f t="shared" si="5"/>
        <v>0</v>
      </c>
      <c r="E24" s="39">
        <v>0</v>
      </c>
      <c r="F24" s="39">
        <v>0</v>
      </c>
      <c r="G24" s="39">
        <f t="shared" si="6"/>
        <v>0</v>
      </c>
      <c r="H24" s="28" t="s">
        <v>286</v>
      </c>
    </row>
    <row r="25" spans="1:8">
      <c r="A25" s="19" t="s">
        <v>116</v>
      </c>
      <c r="B25" s="39">
        <v>0</v>
      </c>
      <c r="C25" s="39">
        <v>0</v>
      </c>
      <c r="D25" s="39">
        <f t="shared" si="5"/>
        <v>0</v>
      </c>
      <c r="E25" s="39">
        <v>0</v>
      </c>
      <c r="F25" s="39">
        <v>0</v>
      </c>
      <c r="G25" s="39">
        <f t="shared" si="6"/>
        <v>0</v>
      </c>
      <c r="H25" s="28" t="s">
        <v>287</v>
      </c>
    </row>
    <row r="26" spans="1:8">
      <c r="A26" s="19" t="s">
        <v>117</v>
      </c>
      <c r="B26" s="39">
        <v>0</v>
      </c>
      <c r="C26" s="39">
        <v>0</v>
      </c>
      <c r="D26" s="39">
        <f t="shared" si="5"/>
        <v>0</v>
      </c>
      <c r="E26" s="39">
        <v>0</v>
      </c>
      <c r="F26" s="39">
        <v>0</v>
      </c>
      <c r="G26" s="39">
        <f t="shared" si="6"/>
        <v>0</v>
      </c>
      <c r="H26" s="28" t="s">
        <v>288</v>
      </c>
    </row>
    <row r="27" spans="1:8">
      <c r="A27" s="17" t="s">
        <v>118</v>
      </c>
      <c r="B27" s="39">
        <f>SUM(B28:B36)</f>
        <v>119049219.65000001</v>
      </c>
      <c r="C27" s="39">
        <f t="shared" ref="C27:G27" si="7">SUM(C28:C36)</f>
        <v>11259464.51</v>
      </c>
      <c r="D27" s="39">
        <f t="shared" si="7"/>
        <v>130308684.16</v>
      </c>
      <c r="E27" s="39">
        <f t="shared" si="7"/>
        <v>29145639.620000001</v>
      </c>
      <c r="F27" s="39">
        <f t="shared" si="7"/>
        <v>29134967.619999997</v>
      </c>
      <c r="G27" s="39">
        <f t="shared" si="7"/>
        <v>101163044.54000001</v>
      </c>
    </row>
    <row r="28" spans="1:8" ht="28.8">
      <c r="A28" s="21" t="s">
        <v>119</v>
      </c>
      <c r="B28" s="51">
        <v>48262466.420000002</v>
      </c>
      <c r="C28" s="51">
        <v>7591264.5099999998</v>
      </c>
      <c r="D28" s="39">
        <f t="shared" ref="D28:D36" si="8">B28+C28</f>
        <v>55853730.93</v>
      </c>
      <c r="E28" s="51">
        <v>11125044.17</v>
      </c>
      <c r="F28" s="51">
        <v>11125044.17</v>
      </c>
      <c r="G28" s="39">
        <f t="shared" ref="G28:G36" si="9">D28-E28</f>
        <v>44728686.759999998</v>
      </c>
      <c r="H28" s="28" t="s">
        <v>289</v>
      </c>
    </row>
    <row r="29" spans="1:8">
      <c r="A29" s="19" t="s">
        <v>120</v>
      </c>
      <c r="B29" s="39">
        <v>0</v>
      </c>
      <c r="C29" s="39">
        <v>0</v>
      </c>
      <c r="D29" s="39">
        <f t="shared" si="8"/>
        <v>0</v>
      </c>
      <c r="E29" s="39">
        <v>0</v>
      </c>
      <c r="F29" s="39">
        <v>0</v>
      </c>
      <c r="G29" s="39">
        <f t="shared" si="9"/>
        <v>0</v>
      </c>
      <c r="H29" s="28" t="s">
        <v>290</v>
      </c>
    </row>
    <row r="30" spans="1:8">
      <c r="A30" s="19" t="s">
        <v>121</v>
      </c>
      <c r="B30" s="51">
        <v>0</v>
      </c>
      <c r="C30" s="51">
        <v>2000000</v>
      </c>
      <c r="D30" s="39">
        <f t="shared" si="8"/>
        <v>2000000</v>
      </c>
      <c r="E30" s="51">
        <v>0</v>
      </c>
      <c r="F30" s="51">
        <v>0</v>
      </c>
      <c r="G30" s="39">
        <f t="shared" si="9"/>
        <v>2000000</v>
      </c>
      <c r="H30" s="28" t="s">
        <v>291</v>
      </c>
    </row>
    <row r="31" spans="1:8">
      <c r="A31" s="19" t="s">
        <v>122</v>
      </c>
      <c r="B31" s="39">
        <v>0</v>
      </c>
      <c r="C31" s="39">
        <v>0</v>
      </c>
      <c r="D31" s="39">
        <f t="shared" si="8"/>
        <v>0</v>
      </c>
      <c r="E31" s="39">
        <v>0</v>
      </c>
      <c r="F31" s="39">
        <v>0</v>
      </c>
      <c r="G31" s="39">
        <f t="shared" si="9"/>
        <v>0</v>
      </c>
      <c r="H31" s="28" t="s">
        <v>292</v>
      </c>
    </row>
    <row r="32" spans="1:8">
      <c r="A32" s="19" t="s">
        <v>123</v>
      </c>
      <c r="B32" s="51">
        <v>19434804.690000001</v>
      </c>
      <c r="C32" s="51">
        <v>0</v>
      </c>
      <c r="D32" s="39">
        <f t="shared" si="8"/>
        <v>19434804.690000001</v>
      </c>
      <c r="E32" s="51">
        <v>5892516.9900000002</v>
      </c>
      <c r="F32" s="51">
        <v>5892516.9800000004</v>
      </c>
      <c r="G32" s="39">
        <f t="shared" si="9"/>
        <v>13542287.700000001</v>
      </c>
      <c r="H32" s="28" t="s">
        <v>293</v>
      </c>
    </row>
    <row r="33" spans="1:8">
      <c r="A33" s="19" t="s">
        <v>124</v>
      </c>
      <c r="B33" s="39">
        <v>0</v>
      </c>
      <c r="C33" s="39">
        <v>0</v>
      </c>
      <c r="D33" s="39">
        <f t="shared" si="8"/>
        <v>0</v>
      </c>
      <c r="E33" s="39">
        <v>0</v>
      </c>
      <c r="F33" s="39">
        <v>0</v>
      </c>
      <c r="G33" s="39">
        <f t="shared" si="9"/>
        <v>0</v>
      </c>
      <c r="H33" s="28" t="s">
        <v>294</v>
      </c>
    </row>
    <row r="34" spans="1:8">
      <c r="A34" s="19" t="s">
        <v>125</v>
      </c>
      <c r="B34" s="51">
        <v>40391014.829999998</v>
      </c>
      <c r="C34" s="51">
        <v>1668200</v>
      </c>
      <c r="D34" s="39">
        <f t="shared" si="8"/>
        <v>42059214.829999998</v>
      </c>
      <c r="E34" s="51">
        <v>9423452.3300000001</v>
      </c>
      <c r="F34" s="51">
        <v>9412780.3399999999</v>
      </c>
      <c r="G34" s="39">
        <f t="shared" si="9"/>
        <v>32635762.5</v>
      </c>
      <c r="H34" s="28" t="s">
        <v>295</v>
      </c>
    </row>
    <row r="35" spans="1:8">
      <c r="A35" s="19" t="s">
        <v>126</v>
      </c>
      <c r="B35" s="51">
        <v>10960933.710000001</v>
      </c>
      <c r="C35" s="51">
        <v>0</v>
      </c>
      <c r="D35" s="39">
        <f t="shared" si="8"/>
        <v>10960933.710000001</v>
      </c>
      <c r="E35" s="51">
        <v>2704626.13</v>
      </c>
      <c r="F35" s="51">
        <v>2704626.13</v>
      </c>
      <c r="G35" s="39">
        <f t="shared" si="9"/>
        <v>8256307.580000001</v>
      </c>
      <c r="H35" s="28" t="s">
        <v>296</v>
      </c>
    </row>
    <row r="36" spans="1:8">
      <c r="A36" s="19" t="s">
        <v>127</v>
      </c>
      <c r="B36" s="39">
        <v>0</v>
      </c>
      <c r="C36" s="39">
        <v>0</v>
      </c>
      <c r="D36" s="39">
        <f t="shared" si="8"/>
        <v>0</v>
      </c>
      <c r="E36" s="39">
        <v>0</v>
      </c>
      <c r="F36" s="39">
        <v>0</v>
      </c>
      <c r="G36" s="39">
        <f t="shared" si="9"/>
        <v>0</v>
      </c>
      <c r="H36" s="28" t="s">
        <v>297</v>
      </c>
    </row>
    <row r="37" spans="1:8" ht="28.8">
      <c r="A37" s="20" t="s">
        <v>128</v>
      </c>
      <c r="B37" s="39">
        <f>SUM(B38:B41)</f>
        <v>70725888.870000005</v>
      </c>
      <c r="C37" s="39">
        <f t="shared" ref="C37:G37" si="10">SUM(C38:C41)</f>
        <v>0</v>
      </c>
      <c r="D37" s="39">
        <f t="shared" si="10"/>
        <v>70725888.870000005</v>
      </c>
      <c r="E37" s="39">
        <f t="shared" si="10"/>
        <v>37147865.490000002</v>
      </c>
      <c r="F37" s="39">
        <f t="shared" si="10"/>
        <v>37147865.490000002</v>
      </c>
      <c r="G37" s="39">
        <f t="shared" si="10"/>
        <v>33578023.380000003</v>
      </c>
    </row>
    <row r="38" spans="1:8" ht="28.8">
      <c r="A38" s="21" t="s">
        <v>129</v>
      </c>
      <c r="B38" s="39">
        <v>0</v>
      </c>
      <c r="C38" s="39">
        <v>0</v>
      </c>
      <c r="D38" s="39">
        <f t="shared" ref="D38:D41" si="11">B38+C38</f>
        <v>0</v>
      </c>
      <c r="E38" s="39">
        <v>0</v>
      </c>
      <c r="F38" s="39">
        <v>0</v>
      </c>
      <c r="G38" s="39">
        <f t="shared" ref="G38:G41" si="12">D38-E38</f>
        <v>0</v>
      </c>
      <c r="H38" s="28" t="s">
        <v>298</v>
      </c>
    </row>
    <row r="39" spans="1:8" ht="28.8">
      <c r="A39" s="21" t="s">
        <v>130</v>
      </c>
      <c r="B39" s="51">
        <v>70725888.870000005</v>
      </c>
      <c r="C39" s="51">
        <v>0</v>
      </c>
      <c r="D39" s="39">
        <f t="shared" si="11"/>
        <v>70725888.870000005</v>
      </c>
      <c r="E39" s="51">
        <v>37147865.490000002</v>
      </c>
      <c r="F39" s="51">
        <v>37147865.490000002</v>
      </c>
      <c r="G39" s="39">
        <f t="shared" si="12"/>
        <v>33578023.380000003</v>
      </c>
      <c r="H39" s="28" t="s">
        <v>299</v>
      </c>
    </row>
    <row r="40" spans="1:8">
      <c r="A40" s="21" t="s">
        <v>131</v>
      </c>
      <c r="B40" s="39">
        <v>0</v>
      </c>
      <c r="C40" s="39">
        <v>0</v>
      </c>
      <c r="D40" s="39">
        <f t="shared" si="11"/>
        <v>0</v>
      </c>
      <c r="E40" s="39">
        <v>0</v>
      </c>
      <c r="F40" s="39">
        <v>0</v>
      </c>
      <c r="G40" s="39">
        <f t="shared" si="12"/>
        <v>0</v>
      </c>
      <c r="H40" s="28" t="s">
        <v>300</v>
      </c>
    </row>
    <row r="41" spans="1:8">
      <c r="A41" s="21" t="s">
        <v>132</v>
      </c>
      <c r="B41" s="39">
        <v>0</v>
      </c>
      <c r="C41" s="39">
        <v>0</v>
      </c>
      <c r="D41" s="39">
        <f t="shared" si="11"/>
        <v>0</v>
      </c>
      <c r="E41" s="39">
        <v>0</v>
      </c>
      <c r="F41" s="39">
        <v>0</v>
      </c>
      <c r="G41" s="39">
        <f t="shared" si="12"/>
        <v>0</v>
      </c>
      <c r="H41" s="28" t="s">
        <v>301</v>
      </c>
    </row>
    <row r="42" spans="1:8">
      <c r="A42" s="21"/>
      <c r="B42" s="39"/>
      <c r="C42" s="39"/>
      <c r="D42" s="39"/>
      <c r="E42" s="39"/>
      <c r="F42" s="39"/>
      <c r="G42" s="39"/>
    </row>
    <row r="43" spans="1:8">
      <c r="A43" s="12" t="s">
        <v>133</v>
      </c>
      <c r="B43" s="40">
        <f>B44+B53+B61+B71</f>
        <v>276631013.63999999</v>
      </c>
      <c r="C43" s="40">
        <f t="shared" ref="C43:G43" si="13">C44+C53+C61+C71</f>
        <v>151846773.28000003</v>
      </c>
      <c r="D43" s="40">
        <f t="shared" si="13"/>
        <v>428477786.92000002</v>
      </c>
      <c r="E43" s="40">
        <f t="shared" si="13"/>
        <v>77952259.329999998</v>
      </c>
      <c r="F43" s="40">
        <f t="shared" si="13"/>
        <v>77951600.890000001</v>
      </c>
      <c r="G43" s="40">
        <f t="shared" si="13"/>
        <v>350525527.59000003</v>
      </c>
    </row>
    <row r="44" spans="1:8">
      <c r="A44" s="17" t="s">
        <v>134</v>
      </c>
      <c r="B44" s="39">
        <f>SUM(B45:B52)</f>
        <v>165270922.02000001</v>
      </c>
      <c r="C44" s="39">
        <f t="shared" ref="C44:G44" si="14">SUM(C45:C52)</f>
        <v>50003135.980000004</v>
      </c>
      <c r="D44" s="39">
        <f t="shared" si="14"/>
        <v>215274058</v>
      </c>
      <c r="E44" s="39">
        <f t="shared" si="14"/>
        <v>53838992.759999998</v>
      </c>
      <c r="F44" s="39">
        <f t="shared" si="14"/>
        <v>53838992.759999998</v>
      </c>
      <c r="G44" s="39">
        <f t="shared" si="14"/>
        <v>161435065.24000001</v>
      </c>
    </row>
    <row r="45" spans="1:8">
      <c r="A45" s="21" t="s">
        <v>102</v>
      </c>
      <c r="B45" s="39">
        <v>0</v>
      </c>
      <c r="C45" s="39">
        <v>0</v>
      </c>
      <c r="D45" s="39">
        <f t="shared" ref="D45:D52" si="15">B45+C45</f>
        <v>0</v>
      </c>
      <c r="E45" s="39">
        <v>0</v>
      </c>
      <c r="F45" s="39">
        <v>0</v>
      </c>
      <c r="G45" s="39">
        <f t="shared" ref="G45:G52" si="16">D45-E45</f>
        <v>0</v>
      </c>
      <c r="H45" s="28" t="s">
        <v>302</v>
      </c>
    </row>
    <row r="46" spans="1:8">
      <c r="A46" s="21" t="s">
        <v>103</v>
      </c>
      <c r="B46" s="39">
        <v>0</v>
      </c>
      <c r="C46" s="39">
        <v>0</v>
      </c>
      <c r="D46" s="39">
        <f t="shared" si="15"/>
        <v>0</v>
      </c>
      <c r="E46" s="39">
        <v>0</v>
      </c>
      <c r="F46" s="39">
        <v>0</v>
      </c>
      <c r="G46" s="39">
        <f t="shared" si="16"/>
        <v>0</v>
      </c>
      <c r="H46" s="28" t="s">
        <v>303</v>
      </c>
    </row>
    <row r="47" spans="1:8">
      <c r="A47" s="21" t="s">
        <v>104</v>
      </c>
      <c r="B47" s="51">
        <v>0</v>
      </c>
      <c r="C47" s="51">
        <v>1189543.23</v>
      </c>
      <c r="D47" s="39">
        <f t="shared" si="15"/>
        <v>1189543.23</v>
      </c>
      <c r="E47" s="51">
        <v>101263.89</v>
      </c>
      <c r="F47" s="51">
        <v>101263.89</v>
      </c>
      <c r="G47" s="39">
        <f t="shared" si="16"/>
        <v>1088279.3400000001</v>
      </c>
      <c r="H47" s="28" t="s">
        <v>304</v>
      </c>
    </row>
    <row r="48" spans="1:8">
      <c r="A48" s="21" t="s">
        <v>105</v>
      </c>
      <c r="B48" s="39">
        <v>0</v>
      </c>
      <c r="C48" s="39">
        <v>0</v>
      </c>
      <c r="D48" s="39">
        <f t="shared" si="15"/>
        <v>0</v>
      </c>
      <c r="E48" s="39">
        <v>0</v>
      </c>
      <c r="F48" s="39">
        <v>0</v>
      </c>
      <c r="G48" s="39">
        <f t="shared" si="16"/>
        <v>0</v>
      </c>
      <c r="H48" s="28" t="s">
        <v>305</v>
      </c>
    </row>
    <row r="49" spans="1:8">
      <c r="A49" s="21" t="s">
        <v>106</v>
      </c>
      <c r="B49" s="51">
        <v>20272000.010000002</v>
      </c>
      <c r="C49" s="51">
        <v>32018917.539999999</v>
      </c>
      <c r="D49" s="39">
        <f t="shared" si="15"/>
        <v>52290917.549999997</v>
      </c>
      <c r="E49" s="51">
        <v>8297483.7199999997</v>
      </c>
      <c r="F49" s="51">
        <v>8297483.7199999997</v>
      </c>
      <c r="G49" s="39">
        <f t="shared" si="16"/>
        <v>43993433.829999998</v>
      </c>
      <c r="H49" s="28" t="s">
        <v>306</v>
      </c>
    </row>
    <row r="50" spans="1:8">
      <c r="A50" s="21" t="s">
        <v>107</v>
      </c>
      <c r="B50" s="39">
        <v>0</v>
      </c>
      <c r="C50" s="39">
        <v>0</v>
      </c>
      <c r="D50" s="39">
        <f t="shared" si="15"/>
        <v>0</v>
      </c>
      <c r="E50" s="39">
        <v>0</v>
      </c>
      <c r="F50" s="39">
        <v>0</v>
      </c>
      <c r="G50" s="39">
        <f t="shared" si="16"/>
        <v>0</v>
      </c>
      <c r="H50" s="28" t="s">
        <v>307</v>
      </c>
    </row>
    <row r="51" spans="1:8">
      <c r="A51" s="21" t="s">
        <v>108</v>
      </c>
      <c r="B51" s="51">
        <v>127598922.01000001</v>
      </c>
      <c r="C51" s="51">
        <v>16794675.210000001</v>
      </c>
      <c r="D51" s="39">
        <f t="shared" si="15"/>
        <v>144393597.22</v>
      </c>
      <c r="E51" s="51">
        <v>32262319.02</v>
      </c>
      <c r="F51" s="51">
        <v>32262319.02</v>
      </c>
      <c r="G51" s="39">
        <f t="shared" si="16"/>
        <v>112131278.2</v>
      </c>
      <c r="H51" s="28" t="s">
        <v>308</v>
      </c>
    </row>
    <row r="52" spans="1:8">
      <c r="A52" s="21" t="s">
        <v>109</v>
      </c>
      <c r="B52" s="51">
        <v>17400000</v>
      </c>
      <c r="C52" s="51">
        <v>0</v>
      </c>
      <c r="D52" s="39">
        <f t="shared" si="15"/>
        <v>17400000</v>
      </c>
      <c r="E52" s="51">
        <v>13177926.130000001</v>
      </c>
      <c r="F52" s="51">
        <v>13177926.130000001</v>
      </c>
      <c r="G52" s="39">
        <f t="shared" si="16"/>
        <v>4222073.8699999992</v>
      </c>
      <c r="H52" s="28" t="s">
        <v>309</v>
      </c>
    </row>
    <row r="53" spans="1:8">
      <c r="A53" s="17" t="s">
        <v>110</v>
      </c>
      <c r="B53" s="39">
        <f>SUM(B54:B60)</f>
        <v>110560091.62</v>
      </c>
      <c r="C53" s="39">
        <f t="shared" ref="C53:G53" si="17">SUM(C54:C60)</f>
        <v>97605356.440000013</v>
      </c>
      <c r="D53" s="39">
        <f t="shared" si="17"/>
        <v>208165448.06</v>
      </c>
      <c r="E53" s="39">
        <f t="shared" si="17"/>
        <v>19840068.710000001</v>
      </c>
      <c r="F53" s="39">
        <f t="shared" si="17"/>
        <v>19839410.27</v>
      </c>
      <c r="G53" s="39">
        <f t="shared" si="17"/>
        <v>188325379.34999999</v>
      </c>
    </row>
    <row r="54" spans="1:8">
      <c r="A54" s="21" t="s">
        <v>111</v>
      </c>
      <c r="B54" s="51">
        <v>4300000</v>
      </c>
      <c r="C54" s="51">
        <v>15518017.25</v>
      </c>
      <c r="D54" s="39">
        <f t="shared" ref="D54:D60" si="18">B54+C54</f>
        <v>19818017.25</v>
      </c>
      <c r="E54" s="51">
        <v>186528</v>
      </c>
      <c r="F54" s="51">
        <v>186528</v>
      </c>
      <c r="G54" s="39">
        <f t="shared" ref="G54:G60" si="19">D54-E54</f>
        <v>19631489.25</v>
      </c>
      <c r="H54" s="28" t="s">
        <v>310</v>
      </c>
    </row>
    <row r="55" spans="1:8">
      <c r="A55" s="21" t="s">
        <v>112</v>
      </c>
      <c r="B55" s="51">
        <v>106260091.62</v>
      </c>
      <c r="C55" s="51">
        <v>80453904.180000007</v>
      </c>
      <c r="D55" s="39">
        <f t="shared" si="18"/>
        <v>186713995.80000001</v>
      </c>
      <c r="E55" s="51">
        <v>19653540.710000001</v>
      </c>
      <c r="F55" s="51">
        <v>19652882.27</v>
      </c>
      <c r="G55" s="39">
        <f t="shared" si="19"/>
        <v>167060455.09</v>
      </c>
      <c r="H55" s="28" t="s">
        <v>311</v>
      </c>
    </row>
    <row r="56" spans="1:8">
      <c r="A56" s="21" t="s">
        <v>113</v>
      </c>
      <c r="B56" s="39">
        <v>0</v>
      </c>
      <c r="C56" s="39">
        <v>0</v>
      </c>
      <c r="D56" s="39">
        <f t="shared" si="18"/>
        <v>0</v>
      </c>
      <c r="E56" s="39">
        <v>0</v>
      </c>
      <c r="F56" s="39">
        <v>0</v>
      </c>
      <c r="G56" s="39">
        <f t="shared" si="19"/>
        <v>0</v>
      </c>
      <c r="H56" s="28" t="s">
        <v>312</v>
      </c>
    </row>
    <row r="57" spans="1:8">
      <c r="A57" s="16" t="s">
        <v>114</v>
      </c>
      <c r="B57" s="51">
        <v>0</v>
      </c>
      <c r="C57" s="51">
        <v>1633435.01</v>
      </c>
      <c r="D57" s="39">
        <f t="shared" si="18"/>
        <v>1633435.01</v>
      </c>
      <c r="E57" s="51">
        <v>0</v>
      </c>
      <c r="F57" s="51">
        <v>0</v>
      </c>
      <c r="G57" s="39">
        <f t="shared" si="19"/>
        <v>1633435.01</v>
      </c>
      <c r="H57" s="28" t="s">
        <v>313</v>
      </c>
    </row>
    <row r="58" spans="1:8">
      <c r="A58" s="21" t="s">
        <v>115</v>
      </c>
      <c r="B58" s="39">
        <v>0</v>
      </c>
      <c r="C58" s="39">
        <v>0</v>
      </c>
      <c r="D58" s="39">
        <f t="shared" si="18"/>
        <v>0</v>
      </c>
      <c r="E58" s="39">
        <v>0</v>
      </c>
      <c r="F58" s="39">
        <v>0</v>
      </c>
      <c r="G58" s="39">
        <f t="shared" si="19"/>
        <v>0</v>
      </c>
      <c r="H58" s="28" t="s">
        <v>314</v>
      </c>
    </row>
    <row r="59" spans="1:8">
      <c r="A59" s="21" t="s">
        <v>116</v>
      </c>
      <c r="B59" s="39">
        <v>0</v>
      </c>
      <c r="C59" s="39">
        <v>0</v>
      </c>
      <c r="D59" s="39">
        <f t="shared" si="18"/>
        <v>0</v>
      </c>
      <c r="E59" s="39">
        <v>0</v>
      </c>
      <c r="F59" s="39">
        <v>0</v>
      </c>
      <c r="G59" s="39">
        <f t="shared" si="19"/>
        <v>0</v>
      </c>
      <c r="H59" s="28" t="s">
        <v>315</v>
      </c>
    </row>
    <row r="60" spans="1:8">
      <c r="A60" s="21" t="s">
        <v>117</v>
      </c>
      <c r="B60" s="39">
        <v>0</v>
      </c>
      <c r="C60" s="39">
        <v>0</v>
      </c>
      <c r="D60" s="39">
        <f t="shared" si="18"/>
        <v>0</v>
      </c>
      <c r="E60" s="39">
        <v>0</v>
      </c>
      <c r="F60" s="39">
        <v>0</v>
      </c>
      <c r="G60" s="39">
        <f t="shared" si="19"/>
        <v>0</v>
      </c>
      <c r="H60" s="28" t="s">
        <v>316</v>
      </c>
    </row>
    <row r="61" spans="1:8">
      <c r="A61" s="17" t="s">
        <v>118</v>
      </c>
      <c r="B61" s="39">
        <f>SUM(B62:B70)</f>
        <v>800000</v>
      </c>
      <c r="C61" s="39">
        <f t="shared" ref="C61:G61" si="20">SUM(C62:C70)</f>
        <v>4238280.8600000003</v>
      </c>
      <c r="D61" s="39">
        <f t="shared" si="20"/>
        <v>5038280.8600000003</v>
      </c>
      <c r="E61" s="39">
        <f t="shared" si="20"/>
        <v>4273197.8600000003</v>
      </c>
      <c r="F61" s="39">
        <f t="shared" si="20"/>
        <v>4273197.8600000003</v>
      </c>
      <c r="G61" s="39">
        <f t="shared" si="20"/>
        <v>765083</v>
      </c>
    </row>
    <row r="62" spans="1:8" ht="28.8">
      <c r="A62" s="21" t="s">
        <v>119</v>
      </c>
      <c r="B62" s="39">
        <v>0</v>
      </c>
      <c r="C62" s="39">
        <v>0</v>
      </c>
      <c r="D62" s="39">
        <f t="shared" ref="D62:D70" si="21">B62+C62</f>
        <v>0</v>
      </c>
      <c r="E62" s="39">
        <v>0</v>
      </c>
      <c r="F62" s="39">
        <v>0</v>
      </c>
      <c r="G62" s="39">
        <f t="shared" ref="G62:G70" si="22">D62-E62</f>
        <v>0</v>
      </c>
      <c r="H62" s="28" t="s">
        <v>317</v>
      </c>
    </row>
    <row r="63" spans="1:8">
      <c r="A63" s="21" t="s">
        <v>120</v>
      </c>
      <c r="B63" s="39">
        <v>0</v>
      </c>
      <c r="C63" s="39">
        <v>0</v>
      </c>
      <c r="D63" s="39">
        <f t="shared" si="21"/>
        <v>0</v>
      </c>
      <c r="E63" s="39">
        <v>0</v>
      </c>
      <c r="F63" s="39">
        <v>0</v>
      </c>
      <c r="G63" s="39">
        <f t="shared" si="22"/>
        <v>0</v>
      </c>
      <c r="H63" s="28" t="s">
        <v>318</v>
      </c>
    </row>
    <row r="64" spans="1:8">
      <c r="A64" s="21" t="s">
        <v>121</v>
      </c>
      <c r="B64" s="39">
        <v>0</v>
      </c>
      <c r="C64" s="39">
        <v>0</v>
      </c>
      <c r="D64" s="39">
        <f t="shared" si="21"/>
        <v>0</v>
      </c>
      <c r="E64" s="39">
        <v>0</v>
      </c>
      <c r="F64" s="39">
        <v>0</v>
      </c>
      <c r="G64" s="39">
        <f t="shared" si="22"/>
        <v>0</v>
      </c>
      <c r="H64" s="28" t="s">
        <v>319</v>
      </c>
    </row>
    <row r="65" spans="1:8">
      <c r="A65" s="21" t="s">
        <v>122</v>
      </c>
      <c r="B65" s="39">
        <v>0</v>
      </c>
      <c r="C65" s="39">
        <v>0</v>
      </c>
      <c r="D65" s="39">
        <f t="shared" si="21"/>
        <v>0</v>
      </c>
      <c r="E65" s="39">
        <v>0</v>
      </c>
      <c r="F65" s="39">
        <v>0</v>
      </c>
      <c r="G65" s="39">
        <f t="shared" si="22"/>
        <v>0</v>
      </c>
      <c r="H65" s="28" t="s">
        <v>320</v>
      </c>
    </row>
    <row r="66" spans="1:8">
      <c r="A66" s="21" t="s">
        <v>123</v>
      </c>
      <c r="B66" s="51">
        <v>800000</v>
      </c>
      <c r="C66" s="51">
        <v>0</v>
      </c>
      <c r="D66" s="39">
        <f t="shared" si="21"/>
        <v>800000</v>
      </c>
      <c r="E66" s="51">
        <v>34917</v>
      </c>
      <c r="F66" s="51">
        <v>34917</v>
      </c>
      <c r="G66" s="39">
        <f t="shared" si="22"/>
        <v>765083</v>
      </c>
      <c r="H66" s="28" t="s">
        <v>321</v>
      </c>
    </row>
    <row r="67" spans="1:8">
      <c r="A67" s="21" t="s">
        <v>124</v>
      </c>
      <c r="B67" s="39">
        <v>0</v>
      </c>
      <c r="C67" s="39">
        <v>0</v>
      </c>
      <c r="D67" s="39">
        <f t="shared" si="21"/>
        <v>0</v>
      </c>
      <c r="E67" s="39">
        <v>0</v>
      </c>
      <c r="F67" s="39">
        <v>0</v>
      </c>
      <c r="G67" s="39">
        <f t="shared" si="22"/>
        <v>0</v>
      </c>
      <c r="H67" s="28" t="s">
        <v>322</v>
      </c>
    </row>
    <row r="68" spans="1:8">
      <c r="A68" s="21" t="s">
        <v>125</v>
      </c>
      <c r="B68" s="51">
        <v>0</v>
      </c>
      <c r="C68" s="51">
        <v>4238280.8600000003</v>
      </c>
      <c r="D68" s="39">
        <f t="shared" si="21"/>
        <v>4238280.8600000003</v>
      </c>
      <c r="E68" s="51">
        <v>4238280.8600000003</v>
      </c>
      <c r="F68" s="51">
        <v>4238280.8600000003</v>
      </c>
      <c r="G68" s="39">
        <f t="shared" si="22"/>
        <v>0</v>
      </c>
      <c r="H68" s="28" t="s">
        <v>323</v>
      </c>
    </row>
    <row r="69" spans="1:8">
      <c r="A69" s="21" t="s">
        <v>126</v>
      </c>
      <c r="B69" s="39">
        <v>0</v>
      </c>
      <c r="C69" s="39">
        <v>0</v>
      </c>
      <c r="D69" s="39">
        <f t="shared" si="21"/>
        <v>0</v>
      </c>
      <c r="E69" s="39">
        <v>0</v>
      </c>
      <c r="F69" s="39">
        <v>0</v>
      </c>
      <c r="G69" s="39">
        <f t="shared" si="22"/>
        <v>0</v>
      </c>
      <c r="H69" s="28" t="s">
        <v>324</v>
      </c>
    </row>
    <row r="70" spans="1:8">
      <c r="A70" s="21" t="s">
        <v>127</v>
      </c>
      <c r="B70" s="39">
        <v>0</v>
      </c>
      <c r="C70" s="39">
        <v>0</v>
      </c>
      <c r="D70" s="39">
        <f t="shared" si="21"/>
        <v>0</v>
      </c>
      <c r="E70" s="39">
        <v>0</v>
      </c>
      <c r="F70" s="39">
        <v>0</v>
      </c>
      <c r="G70" s="39">
        <f t="shared" si="22"/>
        <v>0</v>
      </c>
      <c r="H70" s="28" t="s">
        <v>325</v>
      </c>
    </row>
    <row r="71" spans="1:8" ht="28.8">
      <c r="A71" s="20" t="s">
        <v>135</v>
      </c>
      <c r="B71" s="41">
        <f>SUM(B72:B75)</f>
        <v>0</v>
      </c>
      <c r="C71" s="41">
        <f t="shared" ref="C71:G71" si="23">SUM(C72:C75)</f>
        <v>0</v>
      </c>
      <c r="D71" s="41">
        <f t="shared" si="23"/>
        <v>0</v>
      </c>
      <c r="E71" s="41">
        <f t="shared" si="23"/>
        <v>0</v>
      </c>
      <c r="F71" s="41">
        <f t="shared" si="23"/>
        <v>0</v>
      </c>
      <c r="G71" s="41">
        <f t="shared" si="23"/>
        <v>0</v>
      </c>
    </row>
    <row r="72" spans="1:8" ht="28.8">
      <c r="A72" s="21" t="s">
        <v>129</v>
      </c>
      <c r="B72" s="39">
        <v>0</v>
      </c>
      <c r="C72" s="39">
        <v>0</v>
      </c>
      <c r="D72" s="39">
        <f t="shared" ref="D72:D75" si="24">B72+C72</f>
        <v>0</v>
      </c>
      <c r="E72" s="39">
        <v>0</v>
      </c>
      <c r="F72" s="39">
        <v>0</v>
      </c>
      <c r="G72" s="39">
        <f t="shared" ref="G72:G75" si="25">D72-E72</f>
        <v>0</v>
      </c>
      <c r="H72" s="28" t="s">
        <v>326</v>
      </c>
    </row>
    <row r="73" spans="1:8" ht="28.8">
      <c r="A73" s="21" t="s">
        <v>130</v>
      </c>
      <c r="B73" s="39">
        <v>0</v>
      </c>
      <c r="C73" s="39">
        <v>0</v>
      </c>
      <c r="D73" s="39">
        <f t="shared" si="24"/>
        <v>0</v>
      </c>
      <c r="E73" s="39">
        <v>0</v>
      </c>
      <c r="F73" s="39">
        <v>0</v>
      </c>
      <c r="G73" s="39">
        <f t="shared" si="25"/>
        <v>0</v>
      </c>
      <c r="H73" s="28" t="s">
        <v>327</v>
      </c>
    </row>
    <row r="74" spans="1:8">
      <c r="A74" s="21" t="s">
        <v>131</v>
      </c>
      <c r="B74" s="39">
        <v>0</v>
      </c>
      <c r="C74" s="39">
        <v>0</v>
      </c>
      <c r="D74" s="39">
        <f t="shared" si="24"/>
        <v>0</v>
      </c>
      <c r="E74" s="39">
        <v>0</v>
      </c>
      <c r="F74" s="39">
        <v>0</v>
      </c>
      <c r="G74" s="39">
        <f t="shared" si="25"/>
        <v>0</v>
      </c>
      <c r="H74" s="28" t="s">
        <v>328</v>
      </c>
    </row>
    <row r="75" spans="1:8">
      <c r="A75" s="21" t="s">
        <v>132</v>
      </c>
      <c r="B75" s="39">
        <v>0</v>
      </c>
      <c r="C75" s="39">
        <v>0</v>
      </c>
      <c r="D75" s="39">
        <f t="shared" si="24"/>
        <v>0</v>
      </c>
      <c r="E75" s="39">
        <v>0</v>
      </c>
      <c r="F75" s="39">
        <v>0</v>
      </c>
      <c r="G75" s="39">
        <f t="shared" si="25"/>
        <v>0</v>
      </c>
      <c r="H75" s="28" t="s">
        <v>329</v>
      </c>
    </row>
    <row r="76" spans="1:8">
      <c r="A76" s="18"/>
      <c r="B76" s="42"/>
      <c r="C76" s="42"/>
      <c r="D76" s="42"/>
      <c r="E76" s="42"/>
      <c r="F76" s="42"/>
      <c r="G76" s="42"/>
    </row>
    <row r="77" spans="1:8">
      <c r="A77" s="12" t="s">
        <v>87</v>
      </c>
      <c r="B77" s="40">
        <f>B9+B43</f>
        <v>876250277.58000004</v>
      </c>
      <c r="C77" s="40">
        <f t="shared" ref="C77:G77" si="26">C9+C43</f>
        <v>467655780.65000004</v>
      </c>
      <c r="D77" s="40">
        <f t="shared" si="26"/>
        <v>1343906058.23</v>
      </c>
      <c r="E77" s="40">
        <f t="shared" si="26"/>
        <v>285091419.93000001</v>
      </c>
      <c r="F77" s="40">
        <f t="shared" si="26"/>
        <v>285080089.49000001</v>
      </c>
      <c r="G77" s="40">
        <f t="shared" si="26"/>
        <v>1058814638.3</v>
      </c>
    </row>
    <row r="78" spans="1:8">
      <c r="A78" s="5"/>
      <c r="B78" s="43"/>
      <c r="C78" s="43"/>
      <c r="D78" s="43"/>
      <c r="E78" s="43"/>
      <c r="F78" s="43"/>
      <c r="G78" s="43"/>
    </row>
    <row r="79" spans="1:8">
      <c r="A79" s="150" t="s">
        <v>661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5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5"/>
  <sheetViews>
    <sheetView zoomScaleNormal="100" workbookViewId="0">
      <selection activeCell="A7" sqref="A7:A8"/>
    </sheetView>
  </sheetViews>
  <sheetFormatPr baseColWidth="10" defaultRowHeight="14.4"/>
  <cols>
    <col min="1" max="1" width="76.44140625" customWidth="1"/>
    <col min="2" max="2" width="16.6640625" customWidth="1"/>
    <col min="3" max="3" width="16.109375" customWidth="1"/>
    <col min="4" max="4" width="16.33203125" customWidth="1"/>
    <col min="5" max="5" width="15.5546875" customWidth="1"/>
    <col min="6" max="6" width="15.21875" customWidth="1"/>
    <col min="7" max="7" width="15" customWidth="1"/>
  </cols>
  <sheetData>
    <row r="1" spans="1:7" ht="55.5" customHeight="1">
      <c r="A1" s="173" t="s">
        <v>136</v>
      </c>
      <c r="B1" s="172"/>
      <c r="C1" s="172"/>
      <c r="D1" s="172"/>
      <c r="E1" s="172"/>
      <c r="F1" s="172"/>
      <c r="G1" s="172"/>
    </row>
    <row r="2" spans="1:7">
      <c r="A2" s="158" t="s">
        <v>331</v>
      </c>
      <c r="B2" s="159"/>
      <c r="C2" s="159"/>
      <c r="D2" s="159"/>
      <c r="E2" s="159"/>
      <c r="F2" s="159"/>
      <c r="G2" s="160"/>
    </row>
    <row r="3" spans="1:7">
      <c r="A3" s="161" t="s">
        <v>1</v>
      </c>
      <c r="B3" s="162"/>
      <c r="C3" s="162"/>
      <c r="D3" s="162"/>
      <c r="E3" s="162"/>
      <c r="F3" s="162"/>
      <c r="G3" s="163"/>
    </row>
    <row r="4" spans="1:7">
      <c r="A4" s="161" t="s">
        <v>137</v>
      </c>
      <c r="B4" s="162"/>
      <c r="C4" s="162"/>
      <c r="D4" s="162"/>
      <c r="E4" s="162"/>
      <c r="F4" s="162"/>
      <c r="G4" s="163"/>
    </row>
    <row r="5" spans="1:7">
      <c r="A5" s="161" t="s">
        <v>332</v>
      </c>
      <c r="B5" s="162"/>
      <c r="C5" s="162"/>
      <c r="D5" s="162"/>
      <c r="E5" s="162"/>
      <c r="F5" s="162"/>
      <c r="G5" s="163"/>
    </row>
    <row r="6" spans="1:7">
      <c r="A6" s="164" t="s">
        <v>3</v>
      </c>
      <c r="B6" s="165"/>
      <c r="C6" s="165"/>
      <c r="D6" s="165"/>
      <c r="E6" s="165"/>
      <c r="F6" s="165"/>
      <c r="G6" s="166"/>
    </row>
    <row r="7" spans="1:7">
      <c r="A7" s="169" t="s">
        <v>138</v>
      </c>
      <c r="B7" s="174" t="s">
        <v>5</v>
      </c>
      <c r="C7" s="174"/>
      <c r="D7" s="174"/>
      <c r="E7" s="174"/>
      <c r="F7" s="174"/>
      <c r="G7" s="174" t="s">
        <v>6</v>
      </c>
    </row>
    <row r="8" spans="1:7" ht="28.8">
      <c r="A8" s="170"/>
      <c r="B8" s="4" t="s">
        <v>7</v>
      </c>
      <c r="C8" s="23" t="s">
        <v>99</v>
      </c>
      <c r="D8" s="23" t="s">
        <v>91</v>
      </c>
      <c r="E8" s="23" t="s">
        <v>10</v>
      </c>
      <c r="F8" s="23" t="s">
        <v>92</v>
      </c>
      <c r="G8" s="182"/>
    </row>
    <row r="9" spans="1:7">
      <c r="A9" s="11" t="s">
        <v>139</v>
      </c>
      <c r="B9" s="44">
        <f>B10+B11+B12+B15+B16+B19</f>
        <v>330202888.19</v>
      </c>
      <c r="C9" s="44">
        <f t="shared" ref="C9:G9" si="0">C10+C11+C12+C15+C16+C19</f>
        <v>0</v>
      </c>
      <c r="D9" s="44">
        <f t="shared" si="0"/>
        <v>330202888.19</v>
      </c>
      <c r="E9" s="44">
        <f t="shared" si="0"/>
        <v>127387057.58</v>
      </c>
      <c r="F9" s="44">
        <f t="shared" si="0"/>
        <v>127387057.58</v>
      </c>
      <c r="G9" s="44">
        <f t="shared" si="0"/>
        <v>202815830.61000001</v>
      </c>
    </row>
    <row r="10" spans="1:7">
      <c r="A10" s="17" t="s">
        <v>140</v>
      </c>
      <c r="B10" s="52">
        <v>330202888.19</v>
      </c>
      <c r="C10" s="52">
        <v>0</v>
      </c>
      <c r="D10" s="45">
        <f>B10+C10</f>
        <v>330202888.19</v>
      </c>
      <c r="E10" s="52">
        <v>127387057.58</v>
      </c>
      <c r="F10" s="52">
        <v>127387057.58</v>
      </c>
      <c r="G10" s="45">
        <f>D10-E10</f>
        <v>202815830.61000001</v>
      </c>
    </row>
    <row r="11" spans="1:7">
      <c r="A11" s="17" t="s">
        <v>141</v>
      </c>
      <c r="B11" s="45">
        <v>0</v>
      </c>
      <c r="C11" s="45">
        <v>0</v>
      </c>
      <c r="D11" s="45">
        <f>B11+C11</f>
        <v>0</v>
      </c>
      <c r="E11" s="45">
        <v>0</v>
      </c>
      <c r="F11" s="45">
        <v>0</v>
      </c>
      <c r="G11" s="45">
        <f>D11-E11</f>
        <v>0</v>
      </c>
    </row>
    <row r="12" spans="1:7">
      <c r="A12" s="17" t="s">
        <v>142</v>
      </c>
      <c r="B12" s="45">
        <f>B13+B14</f>
        <v>0</v>
      </c>
      <c r="C12" s="45">
        <f t="shared" ref="C12:G12" si="1">C13+C14</f>
        <v>0</v>
      </c>
      <c r="D12" s="45">
        <f t="shared" si="1"/>
        <v>0</v>
      </c>
      <c r="E12" s="45">
        <f t="shared" si="1"/>
        <v>0</v>
      </c>
      <c r="F12" s="45">
        <f t="shared" si="1"/>
        <v>0</v>
      </c>
      <c r="G12" s="45">
        <f t="shared" si="1"/>
        <v>0</v>
      </c>
    </row>
    <row r="13" spans="1:7">
      <c r="A13" s="19" t="s">
        <v>143</v>
      </c>
      <c r="B13" s="45">
        <v>0</v>
      </c>
      <c r="C13" s="45">
        <v>0</v>
      </c>
      <c r="D13" s="45">
        <f>B13+C13</f>
        <v>0</v>
      </c>
      <c r="E13" s="45">
        <v>0</v>
      </c>
      <c r="F13" s="45">
        <v>0</v>
      </c>
      <c r="G13" s="45">
        <f>D13-E13</f>
        <v>0</v>
      </c>
    </row>
    <row r="14" spans="1:7">
      <c r="A14" s="19" t="s">
        <v>144</v>
      </c>
      <c r="B14" s="45">
        <v>0</v>
      </c>
      <c r="C14" s="45">
        <v>0</v>
      </c>
      <c r="D14" s="45">
        <f>B14+C14</f>
        <v>0</v>
      </c>
      <c r="E14" s="45">
        <v>0</v>
      </c>
      <c r="F14" s="45">
        <v>0</v>
      </c>
      <c r="G14" s="45">
        <f>D14-E14</f>
        <v>0</v>
      </c>
    </row>
    <row r="15" spans="1:7">
      <c r="A15" s="17" t="s">
        <v>145</v>
      </c>
      <c r="B15" s="45">
        <v>0</v>
      </c>
      <c r="C15" s="45">
        <v>0</v>
      </c>
      <c r="D15" s="45">
        <f>B15+C15</f>
        <v>0</v>
      </c>
      <c r="E15" s="45">
        <v>0</v>
      </c>
      <c r="F15" s="45">
        <v>0</v>
      </c>
      <c r="G15" s="45">
        <f>D15-E15</f>
        <v>0</v>
      </c>
    </row>
    <row r="16" spans="1:7" ht="28.8">
      <c r="A16" s="20" t="s">
        <v>146</v>
      </c>
      <c r="B16" s="45">
        <f>B17+B18</f>
        <v>0</v>
      </c>
      <c r="C16" s="45">
        <f t="shared" ref="C16:G16" si="2">C17+C18</f>
        <v>0</v>
      </c>
      <c r="D16" s="45">
        <f t="shared" si="2"/>
        <v>0</v>
      </c>
      <c r="E16" s="45">
        <f t="shared" si="2"/>
        <v>0</v>
      </c>
      <c r="F16" s="45">
        <f t="shared" si="2"/>
        <v>0</v>
      </c>
      <c r="G16" s="45">
        <f t="shared" si="2"/>
        <v>0</v>
      </c>
    </row>
    <row r="17" spans="1:7">
      <c r="A17" s="19" t="s">
        <v>147</v>
      </c>
      <c r="B17" s="45">
        <v>0</v>
      </c>
      <c r="C17" s="45">
        <v>0</v>
      </c>
      <c r="D17" s="45">
        <f>B17+C17</f>
        <v>0</v>
      </c>
      <c r="E17" s="45">
        <v>0</v>
      </c>
      <c r="F17" s="45">
        <v>0</v>
      </c>
      <c r="G17" s="45">
        <f>D17-E17</f>
        <v>0</v>
      </c>
    </row>
    <row r="18" spans="1:7">
      <c r="A18" s="19" t="s">
        <v>148</v>
      </c>
      <c r="B18" s="45">
        <v>0</v>
      </c>
      <c r="C18" s="45">
        <v>0</v>
      </c>
      <c r="D18" s="45">
        <f>B18+C18</f>
        <v>0</v>
      </c>
      <c r="E18" s="45">
        <v>0</v>
      </c>
      <c r="F18" s="45">
        <v>0</v>
      </c>
      <c r="G18" s="45">
        <f>D18-E18</f>
        <v>0</v>
      </c>
    </row>
    <row r="19" spans="1:7">
      <c r="A19" s="17" t="s">
        <v>149</v>
      </c>
      <c r="B19" s="45">
        <v>0</v>
      </c>
      <c r="C19" s="45">
        <v>0</v>
      </c>
      <c r="D19" s="45">
        <f>B19+C19</f>
        <v>0</v>
      </c>
      <c r="E19" s="45">
        <v>0</v>
      </c>
      <c r="F19" s="45">
        <v>0</v>
      </c>
      <c r="G19" s="45">
        <f>D19-E19</f>
        <v>0</v>
      </c>
    </row>
    <row r="20" spans="1:7">
      <c r="A20" s="18"/>
      <c r="B20" s="46"/>
      <c r="C20" s="46"/>
      <c r="D20" s="46"/>
      <c r="E20" s="46"/>
      <c r="F20" s="46"/>
      <c r="G20" s="46"/>
    </row>
    <row r="21" spans="1:7">
      <c r="A21" s="22" t="s">
        <v>150</v>
      </c>
      <c r="B21" s="44">
        <f>B22+B23+B24+B27+B28+B31</f>
        <v>104683168.72</v>
      </c>
      <c r="C21" s="44">
        <f t="shared" ref="C21:G21" si="3">C22+C23+C24+C27+C28+C31</f>
        <v>0</v>
      </c>
      <c r="D21" s="44">
        <f t="shared" si="3"/>
        <v>104683168.72</v>
      </c>
      <c r="E21" s="44">
        <f t="shared" si="3"/>
        <v>30143972.010000002</v>
      </c>
      <c r="F21" s="44">
        <f t="shared" si="3"/>
        <v>30143972.010000002</v>
      </c>
      <c r="G21" s="44">
        <f t="shared" si="3"/>
        <v>74539196.709999993</v>
      </c>
    </row>
    <row r="22" spans="1:7">
      <c r="A22" s="17" t="s">
        <v>140</v>
      </c>
      <c r="B22" s="52">
        <v>104683168.72</v>
      </c>
      <c r="C22" s="52">
        <v>0</v>
      </c>
      <c r="D22" s="45">
        <f>B22+C22</f>
        <v>104683168.72</v>
      </c>
      <c r="E22" s="52">
        <v>30143972.010000002</v>
      </c>
      <c r="F22" s="52">
        <v>30143972.010000002</v>
      </c>
      <c r="G22" s="45">
        <f>D22-E22</f>
        <v>74539196.709999993</v>
      </c>
    </row>
    <row r="23" spans="1:7">
      <c r="A23" s="17" t="s">
        <v>141</v>
      </c>
      <c r="B23" s="45">
        <v>0</v>
      </c>
      <c r="C23" s="45">
        <v>0</v>
      </c>
      <c r="D23" s="45">
        <f>B23+C23</f>
        <v>0</v>
      </c>
      <c r="E23" s="45">
        <v>0</v>
      </c>
      <c r="F23" s="45">
        <v>0</v>
      </c>
      <c r="G23" s="45">
        <f>D23-E23</f>
        <v>0</v>
      </c>
    </row>
    <row r="24" spans="1:7">
      <c r="A24" s="17" t="s">
        <v>142</v>
      </c>
      <c r="B24" s="45">
        <f>B25+B26</f>
        <v>0</v>
      </c>
      <c r="C24" s="45">
        <f>C25+C26</f>
        <v>0</v>
      </c>
      <c r="D24" s="45">
        <f>D25+D26</f>
        <v>0</v>
      </c>
      <c r="E24" s="45">
        <f t="shared" ref="E24:G24" si="4">E25+E26</f>
        <v>0</v>
      </c>
      <c r="F24" s="45">
        <f t="shared" si="4"/>
        <v>0</v>
      </c>
      <c r="G24" s="45">
        <f t="shared" si="4"/>
        <v>0</v>
      </c>
    </row>
    <row r="25" spans="1:7">
      <c r="A25" s="19" t="s">
        <v>143</v>
      </c>
      <c r="B25" s="45">
        <v>0</v>
      </c>
      <c r="C25" s="45">
        <v>0</v>
      </c>
      <c r="D25" s="45">
        <f>B25+C25</f>
        <v>0</v>
      </c>
      <c r="E25" s="45">
        <v>0</v>
      </c>
      <c r="F25" s="45">
        <v>0</v>
      </c>
      <c r="G25" s="45">
        <f>D25-E25</f>
        <v>0</v>
      </c>
    </row>
    <row r="26" spans="1:7">
      <c r="A26" s="19" t="s">
        <v>144</v>
      </c>
      <c r="B26" s="45">
        <v>0</v>
      </c>
      <c r="C26" s="45">
        <v>0</v>
      </c>
      <c r="D26" s="45">
        <f>B26+C26</f>
        <v>0</v>
      </c>
      <c r="E26" s="45">
        <v>0</v>
      </c>
      <c r="F26" s="45">
        <v>0</v>
      </c>
      <c r="G26" s="45">
        <f>D26-E26</f>
        <v>0</v>
      </c>
    </row>
    <row r="27" spans="1:7">
      <c r="A27" s="17" t="s">
        <v>145</v>
      </c>
      <c r="B27" s="45">
        <v>0</v>
      </c>
      <c r="C27" s="45">
        <v>0</v>
      </c>
      <c r="D27" s="45">
        <f>B27+C27</f>
        <v>0</v>
      </c>
      <c r="E27" s="45">
        <v>0</v>
      </c>
      <c r="F27" s="45">
        <v>0</v>
      </c>
      <c r="G27" s="45">
        <f>D27-E27</f>
        <v>0</v>
      </c>
    </row>
    <row r="28" spans="1:7" ht="28.8">
      <c r="A28" s="20" t="s">
        <v>146</v>
      </c>
      <c r="B28" s="45">
        <f>B29+B30</f>
        <v>0</v>
      </c>
      <c r="C28" s="45">
        <f t="shared" ref="C28:G28" si="5">C29+C30</f>
        <v>0</v>
      </c>
      <c r="D28" s="45">
        <f t="shared" si="5"/>
        <v>0</v>
      </c>
      <c r="E28" s="45">
        <f t="shared" si="5"/>
        <v>0</v>
      </c>
      <c r="F28" s="45">
        <f t="shared" si="5"/>
        <v>0</v>
      </c>
      <c r="G28" s="45">
        <f t="shared" si="5"/>
        <v>0</v>
      </c>
    </row>
    <row r="29" spans="1:7">
      <c r="A29" s="19" t="s">
        <v>147</v>
      </c>
      <c r="B29" s="45">
        <v>0</v>
      </c>
      <c r="C29" s="45">
        <v>0</v>
      </c>
      <c r="D29" s="45">
        <f>B29+C29</f>
        <v>0</v>
      </c>
      <c r="E29" s="45">
        <v>0</v>
      </c>
      <c r="F29" s="45">
        <v>0</v>
      </c>
      <c r="G29" s="45">
        <f>D29-E29</f>
        <v>0</v>
      </c>
    </row>
    <row r="30" spans="1:7">
      <c r="A30" s="19" t="s">
        <v>148</v>
      </c>
      <c r="B30" s="45">
        <v>0</v>
      </c>
      <c r="C30" s="45">
        <v>0</v>
      </c>
      <c r="D30" s="45">
        <f>B30+C30</f>
        <v>0</v>
      </c>
      <c r="E30" s="45">
        <v>0</v>
      </c>
      <c r="F30" s="45">
        <v>0</v>
      </c>
      <c r="G30" s="45">
        <f>D30-E30</f>
        <v>0</v>
      </c>
    </row>
    <row r="31" spans="1:7">
      <c r="A31" s="17" t="s">
        <v>149</v>
      </c>
      <c r="B31" s="45">
        <v>0</v>
      </c>
      <c r="C31" s="45">
        <v>0</v>
      </c>
      <c r="D31" s="45">
        <f>B31+C31</f>
        <v>0</v>
      </c>
      <c r="E31" s="45">
        <v>0</v>
      </c>
      <c r="F31" s="45">
        <v>0</v>
      </c>
      <c r="G31" s="45">
        <f>D31-E31</f>
        <v>0</v>
      </c>
    </row>
    <row r="32" spans="1:7">
      <c r="A32" s="18"/>
      <c r="B32" s="46"/>
      <c r="C32" s="46"/>
      <c r="D32" s="46"/>
      <c r="E32" s="46"/>
      <c r="F32" s="46"/>
      <c r="G32" s="46"/>
    </row>
    <row r="33" spans="1:7">
      <c r="A33" s="12" t="s">
        <v>151</v>
      </c>
      <c r="B33" s="44">
        <f>B9+B21</f>
        <v>434886056.90999997</v>
      </c>
      <c r="C33" s="44">
        <f t="shared" ref="C33:G33" si="6">C9+C21</f>
        <v>0</v>
      </c>
      <c r="D33" s="44">
        <f t="shared" si="6"/>
        <v>434886056.90999997</v>
      </c>
      <c r="E33" s="44">
        <f t="shared" si="6"/>
        <v>157531029.59</v>
      </c>
      <c r="F33" s="44">
        <f t="shared" si="6"/>
        <v>157531029.59</v>
      </c>
      <c r="G33" s="44">
        <f t="shared" si="6"/>
        <v>277355027.31999999</v>
      </c>
    </row>
    <row r="34" spans="1:7">
      <c r="A34" s="5"/>
      <c r="B34" s="47"/>
      <c r="C34" s="47"/>
      <c r="D34" s="47"/>
      <c r="E34" s="47"/>
      <c r="F34" s="47"/>
      <c r="G34" s="47"/>
    </row>
    <row r="35" spans="1:7">
      <c r="A35" s="150" t="s">
        <v>661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2023-08-16T03:24:04Z</cp:lastPrinted>
  <dcterms:created xsi:type="dcterms:W3CDTF">2018-11-21T18:09:30Z</dcterms:created>
  <dcterms:modified xsi:type="dcterms:W3CDTF">2023-08-17T15:28:59Z</dcterms:modified>
</cp:coreProperties>
</file>